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children\working\service-providers\pdf\2022\"/>
    </mc:Choice>
  </mc:AlternateContent>
  <xr:revisionPtr revIDLastSave="0" documentId="8_{0D374E58-00FA-429C-9483-88426778866E}" xr6:coauthVersionLast="47" xr6:coauthVersionMax="47" xr10:uidLastSave="{00000000-0000-0000-0000-000000000000}"/>
  <workbookProtection workbookAlgorithmName="SHA-512" workbookHashValue="IdFQofe/GYGe4oPEO+UYsDY9mWLwyl+M6lJjlT3nE+C1ogv6h6DIKlHZqh5Bv7H6XRTOpCp8qE5UqhRYn24dyw==" workbookSaltValue="em3+4el7403PNCmST1SlCA==" workbookSpinCount="100000" lockStructure="1"/>
  <bookViews>
    <workbookView xWindow="-108" yWindow="-108" windowWidth="23256" windowHeight="12576" tabRatio="764" activeTab="3" xr2:uid="{00000000-000D-0000-FFFF-FFFF00000000}"/>
  </bookViews>
  <sheets>
    <sheet name="Instructions" sheetId="18" r:id="rId1"/>
    <sheet name="1 - Provider Information" sheetId="6" r:id="rId2"/>
    <sheet name="2 - Base Fees Refund" sheetId="15" r:id="rId3"/>
    <sheet name="3 - Registration Fees Refund" sheetId="17" r:id="rId4"/>
    <sheet name="4 - One-Time Transition Grant" sheetId="11" r:id="rId5"/>
    <sheet name="5-RECE Wage Floor (RWF)" sheetId="22" r:id="rId6"/>
    <sheet name="6-Minimum Wage Off-Set (MWO)" sheetId="21" r:id="rId7"/>
    <sheet name="7 - Closure dates" sheetId="14" r:id="rId8"/>
    <sheet name="Summary" sheetId="19" r:id="rId9"/>
    <sheet name="KPI-1" sheetId="13" state="hidden" r:id="rId10"/>
    <sheet name="KPI-2" sheetId="8" state="hidden" r:id="rId11"/>
  </sheets>
  <externalReferences>
    <externalReference r:id="rId12"/>
  </externalReferences>
  <definedNames>
    <definedName name="_xlnm.Print_Area" localSheetId="1">'1 - Provider Information'!$A$1:$H$35</definedName>
    <definedName name="_xlnm.Print_Area" localSheetId="2">'2 - Base Fees Refund'!$A$1:$Y$53</definedName>
    <definedName name="_xlnm.Print_Area" localSheetId="3">'3 - Registration Fees Refund'!$A$1:$T$20</definedName>
    <definedName name="_xlnm.Print_Area" localSheetId="5">'5-RECE Wage Floor (RWF)'!$A$1:$U$30</definedName>
    <definedName name="_xlnm.Print_Area" localSheetId="6">'6-Minimum Wage Off-Set (MWO)'!$A$1:$Q$29</definedName>
    <definedName name="_xlnm.Print_Area" localSheetId="7">'7 - Closure dates'!$A$1:$D$21</definedName>
    <definedName name="_xlnm.Print_Area" localSheetId="0">Instructions!$A$1:$G$54</definedName>
    <definedName name="_xlnm.Print_Area" localSheetId="8">Summary!$A$1:$E$23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17" l="1"/>
  <c r="C5" i="19"/>
  <c r="X51" i="15"/>
  <c r="E18" i="15" l="1"/>
  <c r="E19" i="15"/>
  <c r="E20" i="15"/>
  <c r="E21" i="15"/>
  <c r="E22" i="15"/>
  <c r="E23" i="15"/>
  <c r="E24" i="15"/>
  <c r="E25" i="15"/>
  <c r="E26" i="15"/>
  <c r="E27" i="15"/>
  <c r="G18" i="15"/>
  <c r="H18" i="15" s="1"/>
  <c r="G19" i="15"/>
  <c r="H19" i="15" s="1"/>
  <c r="G20" i="15"/>
  <c r="H20" i="15" s="1"/>
  <c r="G21" i="15"/>
  <c r="H21" i="15" s="1"/>
  <c r="G22" i="15"/>
  <c r="H22" i="15" s="1"/>
  <c r="G23" i="15"/>
  <c r="H23" i="15" s="1"/>
  <c r="G24" i="15"/>
  <c r="H24" i="15" s="1"/>
  <c r="G25" i="15"/>
  <c r="H25" i="15" s="1"/>
  <c r="G26" i="15"/>
  <c r="G27" i="15"/>
  <c r="H27" i="15" s="1"/>
  <c r="H26" i="15"/>
  <c r="R18" i="15"/>
  <c r="R19" i="15"/>
  <c r="R20" i="15"/>
  <c r="R21" i="15"/>
  <c r="R22" i="15"/>
  <c r="R23" i="15"/>
  <c r="R24" i="15"/>
  <c r="R25" i="15"/>
  <c r="R26" i="15"/>
  <c r="R27" i="15"/>
  <c r="S18" i="15"/>
  <c r="S19" i="15"/>
  <c r="S20" i="15"/>
  <c r="S21" i="15"/>
  <c r="S22" i="15"/>
  <c r="S23" i="15"/>
  <c r="S24" i="15"/>
  <c r="S25" i="15"/>
  <c r="S26" i="15"/>
  <c r="S27" i="15"/>
  <c r="E28" i="15"/>
  <c r="E29" i="15"/>
  <c r="E30" i="15"/>
  <c r="E31" i="15"/>
  <c r="E32" i="15"/>
  <c r="E33" i="15"/>
  <c r="E34" i="15"/>
  <c r="E35" i="15"/>
  <c r="E36" i="15"/>
  <c r="E37" i="15"/>
  <c r="G28" i="15"/>
  <c r="G29" i="15"/>
  <c r="H29" i="15" s="1"/>
  <c r="G30" i="15"/>
  <c r="H30" i="15" s="1"/>
  <c r="G31" i="15"/>
  <c r="H31" i="15" s="1"/>
  <c r="G32" i="15"/>
  <c r="H32" i="15" s="1"/>
  <c r="G33" i="15"/>
  <c r="H33" i="15" s="1"/>
  <c r="G34" i="15"/>
  <c r="H34" i="15" s="1"/>
  <c r="G35" i="15"/>
  <c r="H35" i="15" s="1"/>
  <c r="G36" i="15"/>
  <c r="H36" i="15" s="1"/>
  <c r="G37" i="15"/>
  <c r="H37" i="15" s="1"/>
  <c r="H28" i="15"/>
  <c r="T28" i="15" s="1"/>
  <c r="R28" i="15"/>
  <c r="R29" i="15"/>
  <c r="R30" i="15"/>
  <c r="R31" i="15"/>
  <c r="R32" i="15"/>
  <c r="R33" i="15"/>
  <c r="R34" i="15"/>
  <c r="R35" i="15"/>
  <c r="R36" i="15"/>
  <c r="R37" i="15"/>
  <c r="S28" i="15"/>
  <c r="S29" i="15"/>
  <c r="S30" i="15"/>
  <c r="S31" i="15"/>
  <c r="S32" i="15"/>
  <c r="S33" i="15"/>
  <c r="S34" i="15"/>
  <c r="S35" i="15"/>
  <c r="S36" i="15"/>
  <c r="S37" i="15"/>
  <c r="E12" i="15"/>
  <c r="E16" i="6"/>
  <c r="R11" i="15"/>
  <c r="R12" i="15"/>
  <c r="T26" i="15" l="1"/>
  <c r="T18" i="15"/>
  <c r="T22" i="15"/>
  <c r="T24" i="15"/>
  <c r="T20" i="15"/>
  <c r="T23" i="15"/>
  <c r="T36" i="15"/>
  <c r="T32" i="15"/>
  <c r="T27" i="15"/>
  <c r="T19" i="15"/>
  <c r="T30" i="15"/>
  <c r="T21" i="15"/>
  <c r="T34" i="15"/>
  <c r="T25" i="15"/>
  <c r="T35" i="15"/>
  <c r="T31" i="15"/>
  <c r="T37" i="15"/>
  <c r="T33" i="15"/>
  <c r="T29" i="15"/>
  <c r="M26" i="22"/>
  <c r="L26" i="22"/>
  <c r="L12" i="22"/>
  <c r="M12" i="22"/>
  <c r="L13" i="22"/>
  <c r="M13" i="22"/>
  <c r="L14" i="22"/>
  <c r="M14" i="22"/>
  <c r="L15" i="22"/>
  <c r="M15" i="22"/>
  <c r="L16" i="22"/>
  <c r="M16" i="22"/>
  <c r="L17" i="22"/>
  <c r="M17" i="22"/>
  <c r="L18" i="22"/>
  <c r="M18" i="22"/>
  <c r="L19" i="22"/>
  <c r="M19" i="22"/>
  <c r="L20" i="22"/>
  <c r="M20" i="22"/>
  <c r="L21" i="22"/>
  <c r="M21" i="22"/>
  <c r="L22" i="22"/>
  <c r="M22" i="22"/>
  <c r="L23" i="22"/>
  <c r="M23" i="22"/>
  <c r="L24" i="22"/>
  <c r="M24" i="22"/>
  <c r="L25" i="22"/>
  <c r="M25" i="22"/>
  <c r="M11" i="22"/>
  <c r="L11" i="22"/>
  <c r="M10" i="22"/>
  <c r="L10" i="22"/>
  <c r="D14" i="19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I44" i="22" l="1"/>
  <c r="I45" i="22"/>
  <c r="I46" i="22"/>
  <c r="I43" i="22"/>
  <c r="G44" i="22"/>
  <c r="G45" i="22"/>
  <c r="G46" i="22"/>
  <c r="G43" i="22"/>
  <c r="F44" i="22"/>
  <c r="F45" i="22"/>
  <c r="F46" i="22"/>
  <c r="F43" i="22"/>
  <c r="E44" i="22"/>
  <c r="E45" i="22"/>
  <c r="E46" i="22"/>
  <c r="E43" i="22"/>
  <c r="I36" i="22"/>
  <c r="I37" i="22"/>
  <c r="I38" i="22"/>
  <c r="I35" i="22"/>
  <c r="G35" i="22"/>
  <c r="F35" i="22"/>
  <c r="E36" i="22"/>
  <c r="E37" i="22"/>
  <c r="E38" i="22"/>
  <c r="E35" i="22"/>
  <c r="H45" i="21"/>
  <c r="H46" i="21"/>
  <c r="H47" i="21"/>
  <c r="H44" i="21"/>
  <c r="F45" i="21"/>
  <c r="F46" i="21"/>
  <c r="F47" i="21"/>
  <c r="F44" i="21"/>
  <c r="E45" i="21"/>
  <c r="E46" i="21"/>
  <c r="G46" i="21" s="1"/>
  <c r="E47" i="21"/>
  <c r="G47" i="21" s="1"/>
  <c r="E44" i="21"/>
  <c r="D45" i="21"/>
  <c r="D46" i="21"/>
  <c r="D47" i="21"/>
  <c r="D44" i="21"/>
  <c r="G45" i="21"/>
  <c r="H37" i="21"/>
  <c r="H38" i="21"/>
  <c r="H39" i="21"/>
  <c r="H36" i="21"/>
  <c r="F37" i="21"/>
  <c r="F38" i="21"/>
  <c r="F39" i="21"/>
  <c r="E37" i="21"/>
  <c r="E38" i="21"/>
  <c r="E39" i="21"/>
  <c r="D37" i="21"/>
  <c r="D38" i="21"/>
  <c r="D39" i="21"/>
  <c r="D36" i="21"/>
  <c r="H46" i="22" l="1"/>
  <c r="H45" i="22"/>
  <c r="H44" i="22"/>
  <c r="H43" i="22"/>
  <c r="H35" i="22"/>
  <c r="G44" i="21"/>
  <c r="U26" i="22"/>
  <c r="G26" i="22"/>
  <c r="U25" i="22"/>
  <c r="N25" i="22"/>
  <c r="P25" i="22" s="1"/>
  <c r="G25" i="22"/>
  <c r="U24" i="22"/>
  <c r="O24" i="22"/>
  <c r="Q24" i="22" s="1"/>
  <c r="G24" i="22"/>
  <c r="O23" i="22"/>
  <c r="Q23" i="22" s="1"/>
  <c r="G23" i="22"/>
  <c r="U22" i="22"/>
  <c r="G22" i="22"/>
  <c r="U21" i="22"/>
  <c r="N21" i="22"/>
  <c r="P21" i="22" s="1"/>
  <c r="G21" i="22"/>
  <c r="U20" i="22"/>
  <c r="N20" i="22"/>
  <c r="P20" i="22" s="1"/>
  <c r="G20" i="22"/>
  <c r="U19" i="22"/>
  <c r="O19" i="22"/>
  <c r="Q19" i="22" s="1"/>
  <c r="G19" i="22"/>
  <c r="U18" i="22"/>
  <c r="G18" i="22"/>
  <c r="U17" i="22"/>
  <c r="O17" i="22"/>
  <c r="Q17" i="22" s="1"/>
  <c r="N17" i="22"/>
  <c r="P17" i="22" s="1"/>
  <c r="G17" i="22"/>
  <c r="U16" i="22"/>
  <c r="O16" i="22"/>
  <c r="Q16" i="22" s="1"/>
  <c r="N16" i="22"/>
  <c r="P16" i="22" s="1"/>
  <c r="G16" i="22"/>
  <c r="G15" i="22"/>
  <c r="U14" i="22"/>
  <c r="G14" i="22"/>
  <c r="G13" i="22"/>
  <c r="U12" i="22"/>
  <c r="G12" i="22"/>
  <c r="U11" i="22"/>
  <c r="G11" i="22"/>
  <c r="G10" i="22"/>
  <c r="G37" i="21" l="1"/>
  <c r="N12" i="22"/>
  <c r="P12" i="22" s="1"/>
  <c r="O10" i="22"/>
  <c r="Q10" i="22" s="1"/>
  <c r="O15" i="22"/>
  <c r="Q15" i="22" s="1"/>
  <c r="N14" i="22"/>
  <c r="P14" i="22" s="1"/>
  <c r="O14" i="22"/>
  <c r="Q14" i="22" s="1"/>
  <c r="O11" i="22"/>
  <c r="Q11" i="22" s="1"/>
  <c r="N11" i="22"/>
  <c r="P11" i="22" s="1"/>
  <c r="G38" i="21"/>
  <c r="N13" i="22"/>
  <c r="P13" i="22" s="1"/>
  <c r="N19" i="22"/>
  <c r="P19" i="22" s="1"/>
  <c r="T19" i="22" s="1"/>
  <c r="N15" i="22"/>
  <c r="P15" i="22" s="1"/>
  <c r="O18" i="22"/>
  <c r="Q18" i="22" s="1"/>
  <c r="O21" i="22"/>
  <c r="Q21" i="22" s="1"/>
  <c r="T21" i="22" s="1"/>
  <c r="N24" i="22"/>
  <c r="P24" i="22" s="1"/>
  <c r="S24" i="22" s="1"/>
  <c r="O26" i="22"/>
  <c r="Q26" i="22" s="1"/>
  <c r="N23" i="22"/>
  <c r="P23" i="22" s="1"/>
  <c r="N26" i="22"/>
  <c r="P26" i="22" s="1"/>
  <c r="O13" i="22"/>
  <c r="Q13" i="22" s="1"/>
  <c r="O20" i="22"/>
  <c r="Q20" i="22" s="1"/>
  <c r="S20" i="22" s="1"/>
  <c r="O22" i="22"/>
  <c r="Q22" i="22" s="1"/>
  <c r="O25" i="22"/>
  <c r="Q25" i="22" s="1"/>
  <c r="S25" i="22" s="1"/>
  <c r="T17" i="22"/>
  <c r="S17" i="22"/>
  <c r="N22" i="22"/>
  <c r="P22" i="22" s="1"/>
  <c r="N10" i="22"/>
  <c r="P10" i="22" s="1"/>
  <c r="T16" i="22"/>
  <c r="S16" i="22"/>
  <c r="N18" i="22"/>
  <c r="P18" i="22" s="1"/>
  <c r="O12" i="22"/>
  <c r="Q12" i="22" s="1"/>
  <c r="S21" i="22" l="1"/>
  <c r="T12" i="22"/>
  <c r="T24" i="22"/>
  <c r="F37" i="22"/>
  <c r="G37" i="22"/>
  <c r="F38" i="22"/>
  <c r="F36" i="22"/>
  <c r="T25" i="22"/>
  <c r="S26" i="22"/>
  <c r="G38" i="22"/>
  <c r="G36" i="22"/>
  <c r="S11" i="22"/>
  <c r="S15" i="22"/>
  <c r="U15" i="22" s="1"/>
  <c r="T26" i="22"/>
  <c r="T20" i="22"/>
  <c r="S19" i="22"/>
  <c r="T14" i="22"/>
  <c r="T13" i="22"/>
  <c r="S14" i="22"/>
  <c r="S13" i="22"/>
  <c r="U13" i="22" s="1"/>
  <c r="T11" i="22"/>
  <c r="T15" i="22"/>
  <c r="S23" i="22"/>
  <c r="U23" i="22" s="1"/>
  <c r="T23" i="22"/>
  <c r="T10" i="22"/>
  <c r="S10" i="22"/>
  <c r="U10" i="22" s="1"/>
  <c r="T22" i="22"/>
  <c r="S22" i="22"/>
  <c r="S12" i="22"/>
  <c r="T18" i="22"/>
  <c r="S18" i="22"/>
  <c r="T29" i="22" l="1"/>
  <c r="D17" i="19" s="1"/>
  <c r="H37" i="22"/>
  <c r="H38" i="22"/>
  <c r="H36" i="22"/>
  <c r="K11" i="21" l="1"/>
  <c r="Q26" i="21"/>
  <c r="K26" i="21"/>
  <c r="H26" i="21"/>
  <c r="I26" i="21" s="1"/>
  <c r="G26" i="21"/>
  <c r="J26" i="21" s="1"/>
  <c r="K25" i="21"/>
  <c r="H25" i="21"/>
  <c r="I25" i="21" s="1"/>
  <c r="G25" i="21"/>
  <c r="J25" i="21" s="1"/>
  <c r="K24" i="21"/>
  <c r="H24" i="21"/>
  <c r="G24" i="21"/>
  <c r="J24" i="21" s="1"/>
  <c r="K23" i="21"/>
  <c r="H23" i="21"/>
  <c r="I23" i="21" s="1"/>
  <c r="G23" i="21"/>
  <c r="J23" i="21" s="1"/>
  <c r="K22" i="21"/>
  <c r="H22" i="21"/>
  <c r="I22" i="21" s="1"/>
  <c r="G22" i="21"/>
  <c r="J22" i="21" s="1"/>
  <c r="K21" i="21"/>
  <c r="H21" i="21"/>
  <c r="I21" i="21" s="1"/>
  <c r="G21" i="21"/>
  <c r="J21" i="21" s="1"/>
  <c r="K20" i="21"/>
  <c r="H20" i="21"/>
  <c r="I20" i="21" s="1"/>
  <c r="G20" i="21"/>
  <c r="J20" i="21" s="1"/>
  <c r="K19" i="21"/>
  <c r="H19" i="21"/>
  <c r="I19" i="21" s="1"/>
  <c r="G19" i="21"/>
  <c r="J19" i="21" s="1"/>
  <c r="K18" i="21"/>
  <c r="H18" i="21"/>
  <c r="G18" i="21"/>
  <c r="J18" i="21" s="1"/>
  <c r="K17" i="21"/>
  <c r="H17" i="21"/>
  <c r="I17" i="21" s="1"/>
  <c r="G17" i="21"/>
  <c r="J17" i="21" s="1"/>
  <c r="K16" i="21"/>
  <c r="H16" i="21"/>
  <c r="G16" i="21"/>
  <c r="J16" i="21" s="1"/>
  <c r="K15" i="21"/>
  <c r="H15" i="21"/>
  <c r="I15" i="21" s="1"/>
  <c r="G15" i="21"/>
  <c r="J15" i="21" s="1"/>
  <c r="K14" i="21"/>
  <c r="H14" i="21"/>
  <c r="G14" i="21"/>
  <c r="J14" i="21" s="1"/>
  <c r="K13" i="21"/>
  <c r="H13" i="21"/>
  <c r="I13" i="21" s="1"/>
  <c r="G13" i="21"/>
  <c r="J13" i="21" s="1"/>
  <c r="K12" i="21"/>
  <c r="H12" i="21"/>
  <c r="I12" i="21" s="1"/>
  <c r="G12" i="21"/>
  <c r="J12" i="21" s="1"/>
  <c r="H11" i="21"/>
  <c r="I11" i="21" s="1"/>
  <c r="M11" i="21" s="1"/>
  <c r="G11" i="21"/>
  <c r="J11" i="21" s="1"/>
  <c r="M17" i="21" l="1"/>
  <c r="M22" i="21"/>
  <c r="M23" i="21"/>
  <c r="M20" i="21"/>
  <c r="M12" i="21"/>
  <c r="L11" i="21"/>
  <c r="M26" i="21"/>
  <c r="L18" i="21"/>
  <c r="L14" i="21"/>
  <c r="I18" i="21"/>
  <c r="M18" i="21" s="1"/>
  <c r="L24" i="21"/>
  <c r="E36" i="21" s="1"/>
  <c r="M15" i="21"/>
  <c r="L16" i="21"/>
  <c r="M25" i="21"/>
  <c r="I16" i="21"/>
  <c r="M16" i="21" s="1"/>
  <c r="I24" i="21"/>
  <c r="M24" i="21" s="1"/>
  <c r="F36" i="21" s="1"/>
  <c r="M13" i="21"/>
  <c r="I14" i="21"/>
  <c r="M14" i="21" s="1"/>
  <c r="L22" i="21"/>
  <c r="L12" i="21"/>
  <c r="L20" i="21"/>
  <c r="M21" i="21"/>
  <c r="M19" i="21"/>
  <c r="L13" i="21"/>
  <c r="L15" i="21"/>
  <c r="L17" i="21"/>
  <c r="L19" i="21"/>
  <c r="L21" i="21"/>
  <c r="L23" i="21"/>
  <c r="L25" i="21"/>
  <c r="L26" i="21"/>
  <c r="G36" i="21" l="1"/>
  <c r="P24" i="21"/>
  <c r="P18" i="21"/>
  <c r="O16" i="21"/>
  <c r="Q16" i="21" s="1"/>
  <c r="P16" i="21"/>
  <c r="P14" i="21"/>
  <c r="P29" i="21" s="1"/>
  <c r="O18" i="21"/>
  <c r="Q18" i="21" s="1"/>
  <c r="O14" i="21"/>
  <c r="Q14" i="21" s="1"/>
  <c r="P26" i="21"/>
  <c r="O26" i="21"/>
  <c r="O25" i="21"/>
  <c r="Q25" i="21" s="1"/>
  <c r="P25" i="21"/>
  <c r="P22" i="21"/>
  <c r="O22" i="21"/>
  <c r="Q22" i="21" s="1"/>
  <c r="P23" i="21"/>
  <c r="O23" i="21"/>
  <c r="Q23" i="21" s="1"/>
  <c r="P21" i="21"/>
  <c r="O21" i="21"/>
  <c r="Q21" i="21" s="1"/>
  <c r="P13" i="21"/>
  <c r="O13" i="21"/>
  <c r="Q13" i="21" s="1"/>
  <c r="P12" i="21"/>
  <c r="O12" i="21"/>
  <c r="Q12" i="21" s="1"/>
  <c r="O24" i="21"/>
  <c r="Q24" i="21" s="1"/>
  <c r="O17" i="21"/>
  <c r="Q17" i="21" s="1"/>
  <c r="P17" i="21"/>
  <c r="P15" i="21"/>
  <c r="O15" i="21"/>
  <c r="Q15" i="21" s="1"/>
  <c r="P20" i="21"/>
  <c r="O20" i="21"/>
  <c r="Q20" i="21" s="1"/>
  <c r="P19" i="21"/>
  <c r="O19" i="21"/>
  <c r="Q19" i="21" s="1"/>
  <c r="P11" i="21"/>
  <c r="O11" i="21"/>
  <c r="Q11" i="21" s="1"/>
  <c r="G39" i="21" l="1"/>
  <c r="D18" i="19"/>
  <c r="D19" i="19" s="1"/>
  <c r="E19" i="19" s="1"/>
  <c r="C20" i="19" l="1"/>
  <c r="H11" i="15" l="1"/>
  <c r="H12" i="15"/>
  <c r="H13" i="15"/>
  <c r="H14" i="15"/>
  <c r="H15" i="15"/>
  <c r="H16" i="15"/>
  <c r="H1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B14" i="19" l="1"/>
  <c r="D15" i="19"/>
  <c r="B16" i="19"/>
  <c r="B15" i="19"/>
  <c r="C8" i="11"/>
  <c r="C9" i="11"/>
  <c r="D16" i="19" s="1"/>
  <c r="E16" i="19" s="1"/>
  <c r="C7" i="11"/>
  <c r="D10" i="11"/>
  <c r="D9" i="19"/>
  <c r="D10" i="19"/>
  <c r="D13" i="19" l="1"/>
  <c r="E13" i="19" s="1"/>
  <c r="E20" i="19" s="1"/>
  <c r="C12" i="13"/>
  <c r="C13" i="13"/>
  <c r="C14" i="13"/>
  <c r="C15" i="13"/>
  <c r="C16" i="13"/>
  <c r="C17" i="13"/>
  <c r="C18" i="13"/>
  <c r="E13" i="15"/>
  <c r="E14" i="15"/>
  <c r="E15" i="15"/>
  <c r="E16" i="15"/>
  <c r="D20" i="19" l="1"/>
  <c r="I51" i="15"/>
  <c r="C10" i="13" s="1"/>
  <c r="E10" i="13" s="1"/>
  <c r="E17" i="15" l="1"/>
  <c r="E38" i="15"/>
  <c r="E39" i="15"/>
  <c r="E40" i="15"/>
  <c r="E41" i="15"/>
  <c r="E42" i="15"/>
  <c r="E43" i="15"/>
  <c r="E44" i="15"/>
  <c r="E45" i="15"/>
  <c r="E46" i="15"/>
  <c r="E47" i="15"/>
  <c r="E48" i="15"/>
  <c r="E49" i="15"/>
  <c r="B27" i="8" l="1"/>
  <c r="C27" i="8"/>
  <c r="D27" i="8"/>
  <c r="E27" i="8"/>
  <c r="F27" i="8"/>
  <c r="G27" i="8"/>
  <c r="H27" i="8"/>
  <c r="I27" i="8"/>
  <c r="J27" i="8"/>
  <c r="K27" i="8"/>
  <c r="L27" i="8"/>
  <c r="M27" i="8"/>
  <c r="F16" i="8"/>
  <c r="G16" i="8"/>
  <c r="H16" i="8"/>
  <c r="I16" i="8"/>
  <c r="J16" i="8"/>
  <c r="K16" i="8"/>
  <c r="L16" i="8"/>
  <c r="M16" i="8"/>
  <c r="F17" i="8"/>
  <c r="G17" i="8"/>
  <c r="H17" i="8"/>
  <c r="I17" i="8"/>
  <c r="J17" i="8"/>
  <c r="K17" i="8"/>
  <c r="L17" i="8"/>
  <c r="M17" i="8"/>
  <c r="F18" i="8"/>
  <c r="G18" i="8"/>
  <c r="H18" i="8"/>
  <c r="I18" i="8"/>
  <c r="J18" i="8"/>
  <c r="K18" i="8"/>
  <c r="L18" i="8"/>
  <c r="M18" i="8"/>
  <c r="F19" i="8"/>
  <c r="G19" i="8"/>
  <c r="H19" i="8"/>
  <c r="I19" i="8"/>
  <c r="J19" i="8"/>
  <c r="K19" i="8"/>
  <c r="L19" i="8"/>
  <c r="M19" i="8"/>
  <c r="F20" i="8"/>
  <c r="G20" i="8"/>
  <c r="H20" i="8"/>
  <c r="I20" i="8"/>
  <c r="J20" i="8"/>
  <c r="K20" i="8"/>
  <c r="L20" i="8"/>
  <c r="M20" i="8"/>
  <c r="F21" i="8"/>
  <c r="G21" i="8"/>
  <c r="H21" i="8"/>
  <c r="I21" i="8"/>
  <c r="J21" i="8"/>
  <c r="K21" i="8"/>
  <c r="L21" i="8"/>
  <c r="M21" i="8"/>
  <c r="F22" i="8"/>
  <c r="G22" i="8"/>
  <c r="H22" i="8"/>
  <c r="I22" i="8"/>
  <c r="J22" i="8"/>
  <c r="K22" i="8"/>
  <c r="L22" i="8"/>
  <c r="M22" i="8"/>
  <c r="F23" i="8"/>
  <c r="G23" i="8"/>
  <c r="H23" i="8"/>
  <c r="I23" i="8"/>
  <c r="J23" i="8"/>
  <c r="K23" i="8"/>
  <c r="L23" i="8"/>
  <c r="M23" i="8"/>
  <c r="F24" i="8"/>
  <c r="G24" i="8"/>
  <c r="H24" i="8"/>
  <c r="I24" i="8"/>
  <c r="J24" i="8"/>
  <c r="K24" i="8"/>
  <c r="L24" i="8"/>
  <c r="M24" i="8"/>
  <c r="F25" i="8"/>
  <c r="G25" i="8"/>
  <c r="H25" i="8"/>
  <c r="I25" i="8"/>
  <c r="J25" i="8"/>
  <c r="K25" i="8"/>
  <c r="L25" i="8"/>
  <c r="M25" i="8"/>
  <c r="F26" i="8"/>
  <c r="G26" i="8"/>
  <c r="H26" i="8"/>
  <c r="I26" i="8"/>
  <c r="J26" i="8"/>
  <c r="K26" i="8"/>
  <c r="L26" i="8"/>
  <c r="M26" i="8"/>
  <c r="E16" i="8"/>
  <c r="E17" i="8"/>
  <c r="E18" i="8"/>
  <c r="E19" i="8"/>
  <c r="E20" i="8"/>
  <c r="E21" i="8"/>
  <c r="E22" i="8"/>
  <c r="E23" i="8"/>
  <c r="E24" i="8"/>
  <c r="E25" i="8"/>
  <c r="E26" i="8"/>
  <c r="F10" i="8"/>
  <c r="G10" i="8"/>
  <c r="H10" i="8"/>
  <c r="I10" i="8"/>
  <c r="J10" i="8"/>
  <c r="K10" i="8"/>
  <c r="L10" i="8"/>
  <c r="M10" i="8"/>
  <c r="F11" i="8"/>
  <c r="G11" i="8"/>
  <c r="H11" i="8"/>
  <c r="I11" i="8"/>
  <c r="J11" i="8"/>
  <c r="K11" i="8"/>
  <c r="L11" i="8"/>
  <c r="M11" i="8"/>
  <c r="F12" i="8"/>
  <c r="G12" i="8"/>
  <c r="H12" i="8"/>
  <c r="I12" i="8"/>
  <c r="J12" i="8"/>
  <c r="K12" i="8"/>
  <c r="L12" i="8"/>
  <c r="M12" i="8"/>
  <c r="F13" i="8"/>
  <c r="G13" i="8"/>
  <c r="H13" i="8"/>
  <c r="I13" i="8"/>
  <c r="J13" i="8"/>
  <c r="K13" i="8"/>
  <c r="L13" i="8"/>
  <c r="M13" i="8"/>
  <c r="F14" i="8"/>
  <c r="G14" i="8"/>
  <c r="H14" i="8"/>
  <c r="I14" i="8"/>
  <c r="J14" i="8"/>
  <c r="K14" i="8"/>
  <c r="L14" i="8"/>
  <c r="M14" i="8"/>
  <c r="F15" i="8"/>
  <c r="G15" i="8"/>
  <c r="H15" i="8"/>
  <c r="I15" i="8"/>
  <c r="J15" i="8"/>
  <c r="K15" i="8"/>
  <c r="L15" i="8"/>
  <c r="M15" i="8"/>
  <c r="G9" i="8"/>
  <c r="H9" i="8"/>
  <c r="I9" i="8"/>
  <c r="J9" i="8"/>
  <c r="K9" i="8"/>
  <c r="L9" i="8"/>
  <c r="M9" i="8"/>
  <c r="E10" i="8"/>
  <c r="E11" i="8"/>
  <c r="E12" i="8"/>
  <c r="E13" i="8"/>
  <c r="E14" i="8"/>
  <c r="E15" i="8"/>
  <c r="F9" i="8"/>
  <c r="E9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G29" i="8" l="1"/>
  <c r="M29" i="8"/>
  <c r="F29" i="8"/>
  <c r="J29" i="8"/>
  <c r="N27" i="8"/>
  <c r="K29" i="8"/>
  <c r="I29" i="8"/>
  <c r="H29" i="8"/>
  <c r="N10" i="8"/>
  <c r="E29" i="8"/>
  <c r="L29" i="8"/>
  <c r="C10" i="11"/>
  <c r="F19" i="17"/>
  <c r="C11" i="13" s="1"/>
  <c r="G19" i="17"/>
  <c r="H19" i="17"/>
  <c r="E11" i="13" s="1"/>
  <c r="I19" i="17"/>
  <c r="E12" i="13" s="1"/>
  <c r="J19" i="17"/>
  <c r="E13" i="13" s="1"/>
  <c r="K19" i="17"/>
  <c r="E14" i="13" s="1"/>
  <c r="L19" i="17"/>
  <c r="E15" i="13" s="1"/>
  <c r="M19" i="17"/>
  <c r="E16" i="13" s="1"/>
  <c r="E19" i="17"/>
  <c r="J51" i="15"/>
  <c r="K51" i="15"/>
  <c r="L51" i="15"/>
  <c r="M51" i="15"/>
  <c r="N51" i="15"/>
  <c r="O51" i="15"/>
  <c r="P51" i="15"/>
  <c r="Q51" i="15"/>
  <c r="D19" i="13" l="1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9" i="8"/>
  <c r="N29" i="8" l="1"/>
  <c r="N17" i="17"/>
  <c r="D17" i="17"/>
  <c r="N16" i="17"/>
  <c r="D16" i="17"/>
  <c r="N15" i="17"/>
  <c r="D15" i="17"/>
  <c r="N14" i="17"/>
  <c r="D14" i="17"/>
  <c r="N13" i="17"/>
  <c r="D13" i="17"/>
  <c r="N12" i="17"/>
  <c r="D12" i="17"/>
  <c r="N11" i="17"/>
  <c r="D11" i="17"/>
  <c r="O16" i="17" l="1"/>
  <c r="O14" i="17"/>
  <c r="O17" i="17"/>
  <c r="O15" i="17"/>
  <c r="O13" i="17"/>
  <c r="O11" i="17"/>
  <c r="O12" i="17"/>
  <c r="N19" i="17"/>
  <c r="E17" i="13" s="1"/>
  <c r="C19" i="13"/>
  <c r="O19" i="17" l="1"/>
  <c r="T19" i="17" s="1"/>
  <c r="R45" i="15"/>
  <c r="T45" i="15" s="1"/>
  <c r="Y45" i="15" s="1"/>
  <c r="S45" i="15"/>
  <c r="R14" i="15"/>
  <c r="T14" i="15" s="1"/>
  <c r="Y14" i="15" s="1"/>
  <c r="S14" i="15"/>
  <c r="R42" i="15"/>
  <c r="T42" i="15" s="1"/>
  <c r="Y42" i="15" s="1"/>
  <c r="S42" i="15"/>
  <c r="S15" i="15"/>
  <c r="R15" i="15"/>
  <c r="T15" i="15" s="1"/>
  <c r="Y15" i="15" s="1"/>
  <c r="S41" i="15"/>
  <c r="R41" i="15"/>
  <c r="T41" i="15" s="1"/>
  <c r="Y41" i="15" s="1"/>
  <c r="S48" i="15"/>
  <c r="R48" i="15"/>
  <c r="T48" i="15" s="1"/>
  <c r="Y48" i="15" s="1"/>
  <c r="R40" i="15"/>
  <c r="T40" i="15" s="1"/>
  <c r="Y40" i="15" s="1"/>
  <c r="S40" i="15"/>
  <c r="S11" i="15"/>
  <c r="T11" i="15"/>
  <c r="Y11" i="15" s="1"/>
  <c r="S12" i="15"/>
  <c r="T12" i="15"/>
  <c r="Y12" i="15" s="1"/>
  <c r="R13" i="15"/>
  <c r="T13" i="15" s="1"/>
  <c r="Y13" i="15" s="1"/>
  <c r="S13" i="15"/>
  <c r="S17" i="15"/>
  <c r="R17" i="15"/>
  <c r="T17" i="15" s="1"/>
  <c r="Y17" i="15" s="1"/>
  <c r="R44" i="15"/>
  <c r="T44" i="15" s="1"/>
  <c r="Y44" i="15" s="1"/>
  <c r="S44" i="15"/>
  <c r="S46" i="15"/>
  <c r="R46" i="15"/>
  <c r="T46" i="15" s="1"/>
  <c r="Y46" i="15" s="1"/>
  <c r="S47" i="15"/>
  <c r="R47" i="15"/>
  <c r="T47" i="15" s="1"/>
  <c r="Y47" i="15" s="1"/>
  <c r="S43" i="15"/>
  <c r="R43" i="15"/>
  <c r="T43" i="15" s="1"/>
  <c r="Y43" i="15" s="1"/>
  <c r="R16" i="15"/>
  <c r="T16" i="15" s="1"/>
  <c r="Y16" i="15" s="1"/>
  <c r="S16" i="15"/>
  <c r="R49" i="15"/>
  <c r="T49" i="15" s="1"/>
  <c r="Y49" i="15" s="1"/>
  <c r="S49" i="15"/>
  <c r="S38" i="15"/>
  <c r="R38" i="15"/>
  <c r="T38" i="15" s="1"/>
  <c r="Y38" i="15" s="1"/>
  <c r="S39" i="15"/>
  <c r="R39" i="15"/>
  <c r="T39" i="15" s="1"/>
  <c r="Y39" i="15" s="1"/>
  <c r="E18" i="13" l="1"/>
  <c r="E19" i="13" s="1"/>
  <c r="T51" i="15"/>
  <c r="Y51" i="15" s="1"/>
  <c r="R51" i="15"/>
</calcChain>
</file>

<file path=xl/sharedStrings.xml><?xml version="1.0" encoding="utf-8"?>
<sst xmlns="http://schemas.openxmlformats.org/spreadsheetml/2006/main" count="480" uniqueCount="280">
  <si>
    <t>Daily 25% Refund</t>
  </si>
  <si>
    <t>Column9</t>
  </si>
  <si>
    <t>Column1</t>
  </si>
  <si>
    <t>Column12</t>
  </si>
  <si>
    <t>Column2</t>
  </si>
  <si>
    <t>Column3</t>
  </si>
  <si>
    <t>Column4</t>
  </si>
  <si>
    <t>Column5</t>
  </si>
  <si>
    <t>Column6</t>
  </si>
  <si>
    <t>Column62</t>
  </si>
  <si>
    <t>Column7</t>
  </si>
  <si>
    <t xml:space="preserve">Infant </t>
  </si>
  <si>
    <t xml:space="preserve">Toddler </t>
  </si>
  <si>
    <t>Preschool</t>
  </si>
  <si>
    <t>Kindergarten - FDK</t>
  </si>
  <si>
    <t>Family Age Grouping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</si>
  <si>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</si>
  <si>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</si>
  <si>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</si>
  <si>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</si>
  <si>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</si>
  <si>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</si>
  <si>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</si>
  <si>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</si>
  <si>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</si>
  <si>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Column8</t>
  </si>
  <si>
    <t>Column10</t>
  </si>
  <si>
    <t>Column11</t>
  </si>
  <si>
    <t>Column13</t>
  </si>
  <si>
    <t>Column14</t>
  </si>
  <si>
    <t>Column15</t>
  </si>
  <si>
    <t>Column16</t>
  </si>
  <si>
    <t>Column17</t>
  </si>
  <si>
    <t>Column18</t>
  </si>
  <si>
    <t>Per Day</t>
  </si>
  <si>
    <t>Per Week</t>
  </si>
  <si>
    <t>Bi-Weekly</t>
  </si>
  <si>
    <t>Per Month</t>
  </si>
  <si>
    <t>Before and After School</t>
  </si>
  <si>
    <t>Per Quarter</t>
  </si>
  <si>
    <t xml:space="preserve">Before School  </t>
  </si>
  <si>
    <t>Per Year</t>
  </si>
  <si>
    <t xml:space="preserve">After School  </t>
  </si>
  <si>
    <t xml:space="preserve">Before School Drop In </t>
  </si>
  <si>
    <t xml:space="preserve">After School Drop In </t>
  </si>
  <si>
    <t>Number</t>
  </si>
  <si>
    <t>Total</t>
  </si>
  <si>
    <t>Agency Legal Name:</t>
  </si>
  <si>
    <t>Agency Operating Name:</t>
  </si>
  <si>
    <t>Auspice:</t>
  </si>
  <si>
    <t>Centre-Based or Home-Based:</t>
  </si>
  <si>
    <t>Provider Information</t>
  </si>
  <si>
    <t>Year-End (e.g. December 31, 2022):</t>
  </si>
  <si>
    <r>
      <t xml:space="preserve">Age Group
</t>
    </r>
    <r>
      <rPr>
        <i/>
        <sz val="10"/>
        <color indexed="8"/>
        <rFont val="Calibri"/>
        <family val="2"/>
      </rPr>
      <t>(Select from drop down)</t>
    </r>
  </si>
  <si>
    <t>Full-time</t>
  </si>
  <si>
    <t>Part-time</t>
  </si>
  <si>
    <t>Part-week</t>
  </si>
  <si>
    <t>Enrolment days per week</t>
  </si>
  <si>
    <t>1 day</t>
  </si>
  <si>
    <t>2 days</t>
  </si>
  <si>
    <t>3 days</t>
  </si>
  <si>
    <t>4 days</t>
  </si>
  <si>
    <t>5 days</t>
  </si>
  <si>
    <t>New Children Served</t>
  </si>
  <si>
    <t>Canada-Wide Early Learning and Child Care 
One-Time Transition Grant</t>
  </si>
  <si>
    <t>Particulars</t>
  </si>
  <si>
    <t>Grant received from Region of Peel</t>
  </si>
  <si>
    <t>Canada-Wide Early Learning and Child Care 
Key Performance Indicators - Full-fee children enrolled</t>
  </si>
  <si>
    <t># of children enrolled</t>
  </si>
  <si>
    <t>Month</t>
  </si>
  <si>
    <t>April</t>
  </si>
  <si>
    <r>
      <t xml:space="preserve"># of program days per week
</t>
    </r>
    <r>
      <rPr>
        <i/>
        <sz val="10"/>
        <color indexed="8"/>
        <rFont val="Calibri"/>
        <family val="2"/>
      </rPr>
      <t>(Select from drop down)</t>
    </r>
  </si>
  <si>
    <t>Full-Day</t>
  </si>
  <si>
    <r>
      <t xml:space="preserve">Billing Frequency
</t>
    </r>
    <r>
      <rPr>
        <i/>
        <sz val="10"/>
        <color indexed="8"/>
        <rFont val="Calibri"/>
        <family val="2"/>
      </rPr>
      <t>(Select from drop down)</t>
    </r>
  </si>
  <si>
    <t>5 Days a Week</t>
  </si>
  <si>
    <t>4 Days a Week</t>
  </si>
  <si>
    <t>3 Days a Week</t>
  </si>
  <si>
    <t>2 Days a Week</t>
  </si>
  <si>
    <t>1 Day a Week</t>
  </si>
  <si>
    <t xml:space="preserve">TOTAL Enrolment (April to December)
</t>
  </si>
  <si>
    <t xml:space="preserve">Actual Enrolment for April - December 2022 </t>
  </si>
  <si>
    <t>Column19</t>
  </si>
  <si>
    <t xml:space="preserve">Registration Fees </t>
  </si>
  <si>
    <t xml:space="preserve">Registration fees paid for April - December 2022 </t>
  </si>
  <si>
    <r>
      <t xml:space="preserve">Full Day (6 hours or more) or Half Day (&lt; 6 hrs)
</t>
    </r>
    <r>
      <rPr>
        <i/>
        <sz val="10"/>
        <color theme="1"/>
        <rFont val="Calibri"/>
        <family val="2"/>
        <scheme val="minor"/>
      </rPr>
      <t>(Select from drop down)</t>
    </r>
  </si>
  <si>
    <r>
      <t xml:space="preserve">Daily Base Rate     </t>
    </r>
    <r>
      <rPr>
        <b/>
        <sz val="10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scheme val="minor"/>
      </rPr>
      <t>(As stated in your EOI Letter)</t>
    </r>
  </si>
  <si>
    <t>Providers to determine whether they will refund fees or issue credits to families</t>
  </si>
  <si>
    <t>Programs Serving Ages 0-6 yrs.                                                                                                                                                                                                                                                         [Families in receipt of subsidy with children enrolled in participating programs will also receive a 25% reduction on registration fees paid for eligible children from April 1 to December 31, 2022]</t>
  </si>
  <si>
    <t xml:space="preserve">Administration costs </t>
  </si>
  <si>
    <t>Expenses</t>
  </si>
  <si>
    <t>Yes</t>
  </si>
  <si>
    <t>No</t>
  </si>
  <si>
    <t xml:space="preserve">Unique number of market children served through fee reductions (excluding fee subsidy children)
</t>
  </si>
  <si>
    <t>Number of full-fee children enrolled (excluding fee subsidy children)</t>
  </si>
  <si>
    <t xml:space="preserve">Avg. Enrolment
</t>
  </si>
  <si>
    <t>Half-Day</t>
  </si>
  <si>
    <t>For-Profit</t>
  </si>
  <si>
    <t>Not-For-Profit</t>
  </si>
  <si>
    <t>Centre-Based</t>
  </si>
  <si>
    <t>Home-Based</t>
  </si>
  <si>
    <t>Region of Peel Contact Information</t>
  </si>
  <si>
    <t>Column182</t>
  </si>
  <si>
    <t>Canada-Wide Early Learning and Child Care 
LICENSED CHILD CARE CENTRE- FULL FEE CHILDREN REFUND CALCULATOR</t>
  </si>
  <si>
    <r>
      <rPr>
        <b/>
        <sz val="11"/>
        <color theme="1"/>
        <rFont val="Calibri"/>
        <family val="2"/>
        <scheme val="minor"/>
      </rPr>
      <t>Months</t>
    </r>
    <r>
      <rPr>
        <i/>
        <sz val="11"/>
        <color theme="1"/>
        <rFont val="Calibri"/>
        <family val="2"/>
        <scheme val="minor"/>
      </rPr>
      <t xml:space="preserve"> - Only fill in the months that full fee children were enrolled in a program (excluding fee subsidy children)</t>
    </r>
  </si>
  <si>
    <t>Total # of children each month</t>
  </si>
  <si>
    <r>
      <t>TOTAL Refund 25% of fees paid as per 
(</t>
    </r>
    <r>
      <rPr>
        <b/>
        <i/>
        <sz val="11"/>
        <color theme="1"/>
        <rFont val="Calibri"/>
        <family val="2"/>
        <scheme val="minor"/>
      </rPr>
      <t>Daily Base Rate stated in EOI Letter</t>
    </r>
    <r>
      <rPr>
        <b/>
        <sz val="11"/>
        <color theme="1"/>
        <rFont val="Calibri"/>
        <family val="2"/>
        <scheme val="minor"/>
      </rPr>
      <t xml:space="preserve">)
</t>
    </r>
  </si>
  <si>
    <t>Column20</t>
  </si>
  <si>
    <t>Variance of refund between Daily Base Rate Vs. Billing Frequency</t>
  </si>
  <si>
    <t>Total Allocation for One-Time Transition Grant</t>
  </si>
  <si>
    <r>
      <t xml:space="preserve">Canada-Wide Early Learning and Child Care 
2022 CWELCC Reconciliation
</t>
    </r>
    <r>
      <rPr>
        <b/>
        <sz val="20"/>
        <color theme="0"/>
        <rFont val="Calibri"/>
        <family val="2"/>
        <scheme val="minor"/>
      </rPr>
      <t>April 1, 2022 to December 31, 2022</t>
    </r>
    <r>
      <rPr>
        <b/>
        <sz val="30"/>
        <color theme="0"/>
        <rFont val="Calibri"/>
        <family val="2"/>
        <scheme val="minor"/>
      </rPr>
      <t xml:space="preserve">
</t>
    </r>
    <r>
      <rPr>
        <b/>
        <sz val="16"/>
        <color theme="9" tint="0.59999389629810485"/>
        <rFont val="Calibri"/>
        <family val="2"/>
        <scheme val="minor"/>
      </rPr>
      <t>Please complete all fields highlighted in green</t>
    </r>
  </si>
  <si>
    <t>Contact Name:</t>
  </si>
  <si>
    <t>Contact Phone number:</t>
  </si>
  <si>
    <t xml:space="preserve">Age Group
</t>
  </si>
  <si>
    <t xml:space="preserve">Enrolment type
</t>
  </si>
  <si>
    <t>Providers participating in the CWELCC program may not exceed two consecutive weeks of closure, and not more than four weeks of closure within a calendar year where families are charged full fees.</t>
  </si>
  <si>
    <t>Parent fees are not charged</t>
  </si>
  <si>
    <t>Parent fees are charged</t>
  </si>
  <si>
    <t>Dates</t>
  </si>
  <si>
    <t>Column192</t>
  </si>
  <si>
    <t>Column193</t>
  </si>
  <si>
    <t>Column183</t>
  </si>
  <si>
    <t>Column1822</t>
  </si>
  <si>
    <t># of new children enrolled</t>
  </si>
  <si>
    <t xml:space="preserve">Total number of new children enrolled (April to December)
</t>
  </si>
  <si>
    <t>FOR REFERENCE - # of Days</t>
  </si>
  <si>
    <t>Days Per Month</t>
  </si>
  <si>
    <t>Total # of new children each month</t>
  </si>
  <si>
    <t xml:space="preserve"># of New Fee Subsidy Children
</t>
  </si>
  <si>
    <t xml:space="preserve"># of New Children Served including Fee Subsidy
</t>
  </si>
  <si>
    <t xml:space="preserve">Average monthly number of Children Served
</t>
  </si>
  <si>
    <t xml:space="preserve"># of New Market Children served
</t>
  </si>
  <si>
    <t>25% of Registration fees</t>
  </si>
  <si>
    <t xml:space="preserve">TOTAL Refund 25% of registration fees
</t>
  </si>
  <si>
    <t>Number of Weeks</t>
  </si>
  <si>
    <r>
      <t xml:space="preserve">Canada-Wide Early Learning and Child Care 
2022 CWELCC Reconciliation
</t>
    </r>
    <r>
      <rPr>
        <b/>
        <sz val="20"/>
        <color theme="0"/>
        <rFont val="Calibri"/>
        <family val="2"/>
        <scheme val="minor"/>
      </rPr>
      <t>April 1, 2022 to December 31, 2022</t>
    </r>
    <r>
      <rPr>
        <b/>
        <sz val="30"/>
        <color theme="0"/>
        <rFont val="Calibri"/>
        <family val="2"/>
        <scheme val="minor"/>
      </rPr>
      <t xml:space="preserve">
Instructions to complete this template</t>
    </r>
  </si>
  <si>
    <t>Cells highlighted in green colour are to be filled in by provider</t>
  </si>
  <si>
    <t xml:space="preserve">Total reimbursement to families
</t>
  </si>
  <si>
    <t>Total reimbursement of 25% of fees to families</t>
  </si>
  <si>
    <r>
      <t xml:space="preserve">Canada-Wide Early Learning and Child Care 
2022 CWELCC Reconciliation Summary
</t>
    </r>
    <r>
      <rPr>
        <b/>
        <sz val="20"/>
        <color theme="0"/>
        <rFont val="Calibri"/>
        <family val="2"/>
        <scheme val="minor"/>
      </rPr>
      <t>April 1, 2022 to December 31, 2022</t>
    </r>
  </si>
  <si>
    <t>Budget Category</t>
  </si>
  <si>
    <t>Allocation</t>
  </si>
  <si>
    <t>Spent</t>
  </si>
  <si>
    <t>Vendor ID:</t>
  </si>
  <si>
    <t>Contact email address:</t>
  </si>
  <si>
    <t>* Allocation amounts are available on GovGrants</t>
  </si>
  <si>
    <r>
      <t>Programs Serving Ages 0-6 yrs.                                                                                                                                                                                                                                                         
[Children enrolled in a P</t>
    </r>
    <r>
      <rPr>
        <b/>
        <u/>
        <sz val="14"/>
        <color rgb="FF242424"/>
        <rFont val="Calibri"/>
        <family val="2"/>
        <scheme val="minor"/>
      </rPr>
      <t>reschool, Kindergarten or Family age group, or Licensed home child care program</t>
    </r>
    <r>
      <rPr>
        <b/>
        <sz val="14"/>
        <color rgb="FF242424"/>
        <rFont val="Calibri"/>
        <family val="2"/>
        <scheme val="minor"/>
      </rPr>
      <t xml:space="preserve"> who turn 6 years old between January 1 and June 30 would be eligible only until June 30.]
[Children enrolled in a S</t>
    </r>
    <r>
      <rPr>
        <b/>
        <u/>
        <sz val="14"/>
        <color rgb="FF242424"/>
        <rFont val="Calibri"/>
        <family val="2"/>
        <scheme val="minor"/>
      </rPr>
      <t>chool age</t>
    </r>
    <r>
      <rPr>
        <b/>
        <sz val="14"/>
        <color rgb="FF242424"/>
        <rFont val="Calibri"/>
        <family val="2"/>
        <scheme val="minor"/>
      </rPr>
      <t xml:space="preserve"> (licensed child care centre based program only) who turn 6 years old between January 1 and June 30 would be eligible only until the end of the month they turn 6.]</t>
    </r>
  </si>
  <si>
    <t>Cells highlighted in white colour are prepopulated and are not to be filled in by provider</t>
  </si>
  <si>
    <t>1. Administration costs associated with administrating the CWELCC program. This amount is calculated based on 10% of your CWELCC Fee Reduction Funding allocation.</t>
  </si>
  <si>
    <t>3. Audit costs - Audited financial statements if your agency does not have a Fee Subsidy Agreement. (Note: although not required, the Region recommends AFS be completed for all agencies.)</t>
  </si>
  <si>
    <t>Cells highlighted in dark grey colour should be blank, don’t input any numbers on those cells</t>
  </si>
  <si>
    <t>Cells highlighted in different colours to indicate if they are to be filled by provider, prepopulated by Region or to be left blank</t>
  </si>
  <si>
    <r>
      <t xml:space="preserve">For questions and/or assistance in completing this workbook, please email </t>
    </r>
    <r>
      <rPr>
        <b/>
        <sz val="11"/>
        <color rgb="FF00B0F0"/>
        <rFont val="Calibri"/>
        <family val="2"/>
        <scheme val="minor"/>
      </rPr>
      <t>EarlyYearsSystemDivision@peelregion.ca</t>
    </r>
    <r>
      <rPr>
        <b/>
        <sz val="11"/>
        <color theme="1"/>
        <rFont val="Calibri"/>
        <family val="2"/>
        <scheme val="minor"/>
      </rPr>
      <t xml:space="preserve">. </t>
    </r>
  </si>
  <si>
    <t>Family rate</t>
  </si>
  <si>
    <t>Returning child</t>
  </si>
  <si>
    <t xml:space="preserve">Other - Changes in costs </t>
  </si>
  <si>
    <t>2. Other - Changes in costs not addressed due to Provincial direction to freeze your child care fees as of March 27, 2022 (e.g., increases such as rent/lease, food, staffing, administration, inflation, etc.).</t>
  </si>
  <si>
    <t>Canada-Wide Early Learning and Child Care 
Key Performance Indicators - Unique number of market children served</t>
  </si>
  <si>
    <t>1st Child of a Family</t>
  </si>
  <si>
    <t>2nd Child of a Family</t>
  </si>
  <si>
    <t>3rd Child of a Family</t>
  </si>
  <si>
    <t>One Registration rate</t>
  </si>
  <si>
    <r>
      <t xml:space="preserve">Registration of a child
</t>
    </r>
    <r>
      <rPr>
        <i/>
        <sz val="10"/>
        <color indexed="8"/>
        <rFont val="Calibri"/>
        <family val="2"/>
      </rPr>
      <t>(Select from drop down)</t>
    </r>
  </si>
  <si>
    <t>Repayable back to (from) Region of Peel</t>
  </si>
  <si>
    <t>Registration Fees Refund</t>
  </si>
  <si>
    <t>Subsidized Parental Reduction</t>
  </si>
  <si>
    <t>Total Child Care fees</t>
  </si>
  <si>
    <r>
      <rPr>
        <b/>
        <sz val="14"/>
        <color theme="1"/>
        <rFont val="Calibri"/>
        <family val="2"/>
        <scheme val="minor"/>
      </rPr>
      <t>Months</t>
    </r>
    <r>
      <rPr>
        <i/>
        <sz val="14"/>
        <color theme="1"/>
        <rFont val="Calibri"/>
        <family val="2"/>
        <scheme val="minor"/>
      </rPr>
      <t xml:space="preserve"> - Fill in the months for full fee children and fee subsidy children newly enrolled in a program</t>
    </r>
  </si>
  <si>
    <t>No Registration fees charged</t>
  </si>
  <si>
    <t xml:space="preserve">Number of new children enrolled in program April - December 2022 </t>
  </si>
  <si>
    <t>RECE Program Staff</t>
  </si>
  <si>
    <t>RECE Child Care Supervisor</t>
  </si>
  <si>
    <t>RECE Home Child Care Visitor</t>
  </si>
  <si>
    <t>Minimum Wage Off-Set (MWO)</t>
  </si>
  <si>
    <t>The difference between MWO eligible staff’s 2021 base hourly wage (without grants) and the minimum wage ($15 as of January 1, 2022 and $15.5 as of October 1, 2022), plus 17.5% benefits.</t>
  </si>
  <si>
    <t>Non-RECE Program Staff</t>
  </si>
  <si>
    <t>Non-RECE Child Care Supervisor</t>
  </si>
  <si>
    <t>Non-RECE Home Child Care Visitor</t>
  </si>
  <si>
    <t>MWO Eligibility Hours</t>
  </si>
  <si>
    <t>MWO Eligibility Rate</t>
  </si>
  <si>
    <t xml:space="preserve">Total MWO Eligibility </t>
  </si>
  <si>
    <t>Salaries and Benefits</t>
  </si>
  <si>
    <t>FOR REFERENCE - Rate for position</t>
  </si>
  <si>
    <t>Wage Floor Rate</t>
  </si>
  <si>
    <t>Oct to Dec 2022
(Part 2)</t>
  </si>
  <si>
    <t>Apr to Dec 2022
(Part 1)</t>
  </si>
  <si>
    <t>Non Program Staff</t>
  </si>
  <si>
    <t>* Non-program staff who have a RECE designation and spend at least 25 % of their time supporting CCEYA ratio requirements, qualify for hours worked in ratio.</t>
  </si>
  <si>
    <t>*Non-program staff without a RECE designation who spend at least 25% of their time supporting CCEYA ratio requirements, qualify for hours worked in ratio.</t>
  </si>
  <si>
    <r>
      <t xml:space="preserve">Canada-Wide Early Learning and Child Care 
Workforce Compensation Funding (WCF)
Minimum Wage Off-Set (MWO)
</t>
    </r>
    <r>
      <rPr>
        <b/>
        <sz val="20"/>
        <color theme="9" tint="0.59999389629810485"/>
        <rFont val="Calibri"/>
        <family val="2"/>
        <scheme val="minor"/>
      </rPr>
      <t>Please complete all fields highlighted in green</t>
    </r>
  </si>
  <si>
    <t xml:space="preserve">Note for Mandatory Benefits </t>
  </si>
  <si>
    <t>Staff Initials</t>
  </si>
  <si>
    <r>
      <t xml:space="preserve">Position Category
</t>
    </r>
    <r>
      <rPr>
        <b/>
        <i/>
        <sz val="11"/>
        <color theme="1"/>
        <rFont val="Calibri"/>
        <family val="2"/>
        <scheme val="minor"/>
      </rPr>
      <t>(Select from drop down)</t>
    </r>
  </si>
  <si>
    <t>Actual hours worked from Apr to Sept 2022</t>
  </si>
  <si>
    <t>Total hours from April to Dec 2022</t>
  </si>
  <si>
    <t>Mandatory Benefits %</t>
  </si>
  <si>
    <t>Apr to Dec 2022
(Part 1) $15 minus Base Wage</t>
  </si>
  <si>
    <t>Oct to Dec 2022
(Part 2) $15.5 minus Base Wage</t>
  </si>
  <si>
    <t>*Non Program Staff</t>
  </si>
  <si>
    <t>Actual hours worked from Oct to Dec 2022</t>
  </si>
  <si>
    <t>2021 Base Wage per hour as of December 31,  2021</t>
  </si>
  <si>
    <t>Total MWO + Benefits paid out</t>
  </si>
  <si>
    <t>Total Minimum Wage and Benefits paid out to staff</t>
  </si>
  <si>
    <t>WCF will cover the additional benefits cost up to 17.5%. Benefits cost above 17.5% is ineligible for funding as per WCF Guideline.</t>
  </si>
  <si>
    <t>RECE Wage Floor (RWF)</t>
  </si>
  <si>
    <t>Were program closures up to the maximum of 2 consecutive weeks and 4 weeks in a calendar year where families were charged?</t>
  </si>
  <si>
    <r>
      <t xml:space="preserve">Canada-Wide Early Learning and Child Care 
Workforce Compensation Funding (WCF)
RECE Wage Floor (RWF)
</t>
    </r>
    <r>
      <rPr>
        <b/>
        <sz val="20"/>
        <color theme="9" tint="0.59999389629810485"/>
        <rFont val="Calibri"/>
        <family val="2"/>
        <scheme val="minor"/>
      </rPr>
      <t>Please complete all fields highlighted in green</t>
    </r>
  </si>
  <si>
    <t>Total Wage Floor and Benefits paid out to staff</t>
  </si>
  <si>
    <t>Base Wage per hour as of April 1, 2022</t>
  </si>
  <si>
    <t>Base Wage per hour as of Oct 1, 2022</t>
  </si>
  <si>
    <t>Wage Enhancement (WEG) per hour</t>
  </si>
  <si>
    <t>General Operating (GOF) per hour</t>
  </si>
  <si>
    <t>Total Wages as of April 1, 2022</t>
  </si>
  <si>
    <t>Total Wages as of Oct 1, 2022</t>
  </si>
  <si>
    <t>Qualify for April to September 2022</t>
  </si>
  <si>
    <t>Qualify for October to December 2022</t>
  </si>
  <si>
    <t>RWF for April to September 2022</t>
  </si>
  <si>
    <t>RWF for October to December 2022</t>
  </si>
  <si>
    <t>Total RWF + Benefits paid out</t>
  </si>
  <si>
    <t>Actual hours from Oct to Dec 2022</t>
  </si>
  <si>
    <t>Summary of MWO</t>
  </si>
  <si>
    <t>Position Category</t>
  </si>
  <si>
    <t>Total number of staff supported by MWO</t>
  </si>
  <si>
    <t>Actual Total Expenditure
Apr to Dec 2022 (Part 1)</t>
  </si>
  <si>
    <t>Actual Total Expenditure
Oct to Dec 2022 (Part 2)</t>
  </si>
  <si>
    <t>Actual Total Expenditure
Apr to Dec 2022 (Part 1+2)</t>
  </si>
  <si>
    <t xml:space="preserve">Benefits paid out </t>
  </si>
  <si>
    <t>Summary of RWF</t>
  </si>
  <si>
    <t>Total number of staff supported by RWF</t>
  </si>
  <si>
    <t>Mandatory Benefits Report in $</t>
  </si>
  <si>
    <t>CWELCC eligible children</t>
  </si>
  <si>
    <t>Children not eligible for CWELCC</t>
  </si>
  <si>
    <t>**If a staff serves both categories, choose the category where they work the most.</t>
  </si>
  <si>
    <r>
      <t xml:space="preserve">**Staff serving CWELCC eligible children (i.e., children under 6 years old) and children not eligible for CWELCC (6 years and older)
</t>
    </r>
    <r>
      <rPr>
        <b/>
        <i/>
        <sz val="11"/>
        <color theme="1"/>
        <rFont val="Calibri"/>
        <family val="2"/>
        <scheme val="minor"/>
      </rPr>
      <t>(Select from drop down)</t>
    </r>
  </si>
  <si>
    <t>Total Expenditure
Apr to Dec 2022</t>
  </si>
  <si>
    <t>Total Expenditure for April to September 2022</t>
  </si>
  <si>
    <t>Total Expenditure for October to December 2022</t>
  </si>
  <si>
    <r>
      <t xml:space="preserve">Program closure dates as per your Parent Handbook
</t>
    </r>
    <r>
      <rPr>
        <b/>
        <i/>
        <sz val="11"/>
        <color theme="1"/>
        <rFont val="Calibri"/>
        <family val="2"/>
        <scheme val="minor"/>
      </rPr>
      <t>(Select from drop down)</t>
    </r>
  </si>
  <si>
    <t>1) (Q) Number of children served through fee reductions (exclude fee subsidy children).</t>
  </si>
  <si>
    <t>(A) Tab 2 - Base fee is for Full fee children so we get children count</t>
  </si>
  <si>
    <t>2) (Q) Number of children in receipt of required refunds.</t>
  </si>
  <si>
    <t>(A) Here it does not say if its excluding fee subsidy so that means its for all children?</t>
  </si>
  <si>
    <t>(A) children who received the refund (i.e. during the retroactive months) that means for April to October?</t>
  </si>
  <si>
    <t>(A) KPI-2</t>
  </si>
  <si>
    <t>3) (Q) Average monthly number of children served through fee reductions provided by age group – i.e., infant, toddler, preschool etc, (exclude fee subsidy children).</t>
  </si>
  <si>
    <t>4) (Q) Number of licensed child care spaces supported with fee reduction by age group and type of setting (i.e., centre or home-based), including full fee spaces occupied by children receiving subsidies.</t>
  </si>
  <si>
    <t>5) (Q) Number of child care centres and home providers supported with fee reduction funding (by auspice – i.e., for-profit, not-for-profit, directly operated by the CMSM/DSSAB).</t>
  </si>
  <si>
    <t>6) (Q) Expenditures to support fee reduction (exclude expenditures related to mandated reductions to parental contributions – see Fee Subsidy section below).</t>
  </si>
  <si>
    <t>(A) Will this include Base fees and Registration fees?</t>
  </si>
  <si>
    <t>7) (Q) Expenditures to support refunds to parents</t>
  </si>
  <si>
    <t>(A) This will be one time transition grant? Or part of it like Admin and Inflation?</t>
  </si>
  <si>
    <t>Total credits issued to families ($)</t>
  </si>
  <si>
    <t>Total Fees refunded to families  ($)</t>
  </si>
  <si>
    <t>(A) For period April to December</t>
  </si>
  <si>
    <t>(A) From OCCMS</t>
  </si>
  <si>
    <t>Column194</t>
  </si>
  <si>
    <t>Fee reduction by 25%, once contract is executed</t>
  </si>
  <si>
    <t xml:space="preserve">TOTAL Refund 25% of fees paid + fee reduction
(as per Licensed Child Care Agency)
</t>
  </si>
  <si>
    <t xml:space="preserve">The incremental amount needed to bring eligible RECE staff wages (including grants) to the wage floor, plus 17.5% benefits. In 2022 the wage floor is $18/hour. 
The incremental amount needed to bring eligible RECE Child Care Supervisors or RECE Home Child Care Visitors(including grants) to the wage floor, plus 17.5% benefits. In 2022 the wage floor is $20/hour. </t>
  </si>
  <si>
    <t>Column C is Prepopulated as per Allocation on GovGrants</t>
  </si>
  <si>
    <t>Audit costs (if eligible)*</t>
  </si>
  <si>
    <t>*Please provide copy of Audit invoice/Engagement letter</t>
  </si>
  <si>
    <t>Base Fees Refund/Reduction</t>
  </si>
  <si>
    <t>CERTIFICATION</t>
  </si>
  <si>
    <t>Column184</t>
  </si>
  <si>
    <t>Total reimbursement of 25% of registration fees to families</t>
  </si>
  <si>
    <t>Total Registration fees refunded to families ($)</t>
  </si>
  <si>
    <t xml:space="preserve">TOTAL Refund 25% of Registration fees paid + Registration fees reduction
</t>
  </si>
  <si>
    <t>Registration fees reduction by 25%, once contract is executed</t>
  </si>
  <si>
    <t>Variance of refund between registration fees calculated vs. Paid</t>
  </si>
  <si>
    <t>By submitting this file, I/we attest that the information provided in this template is true and accurate.</t>
  </si>
  <si>
    <t>I/we understand that the information provided in this template may be subject to audit from the Region of Peel and that I/we are required to keep all original documentation for a minimum of 7 years.</t>
  </si>
  <si>
    <t>I/we attest that the expenses claimed in this reconciliation have not been previously claimed through other government funding programs.</t>
  </si>
  <si>
    <t>AUTHORIZED SIGNING OFFICER</t>
  </si>
  <si>
    <t>Name:</t>
  </si>
  <si>
    <t>Signature:</t>
  </si>
  <si>
    <t>Title:</t>
  </si>
  <si>
    <t>Date:</t>
  </si>
  <si>
    <t>Canada-Wide Early Learning and Child Care 
Key Performance Indicators - Program closure dates
January 1, 2022 to December 31, 2022</t>
  </si>
  <si>
    <t>25% Fee Subsidy reduction (September and October)</t>
  </si>
  <si>
    <r>
      <t xml:space="preserve">Canada-Wide Early Learning and Child Care 
LICENSED CHILD CARE CENTRE- REGISTRATION FEES REFUND CALCULATOR
</t>
    </r>
    <r>
      <rPr>
        <b/>
        <sz val="24"/>
        <color rgb="FFFF0000"/>
        <rFont val="Calibri"/>
        <family val="2"/>
        <scheme val="minor"/>
      </rPr>
      <t>(This section must be completed even if you do not charge a registration fee)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</si>
</sst>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;@"/>
    <numFmt numFmtId="165" formatCode="[$-F800]dddd\,\ mmmm\ dd\,\ yyyy"/>
    <numFmt numFmtId="166" formatCode="&quot;$&quot;#,##0.00"/>
    <numFmt numFmtId="167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18"/>
      <color theme="3"/>
      <name val="Arial"/>
      <family val="2"/>
    </font>
    <font>
      <sz val="13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3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2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242424"/>
      <name val="Calibri"/>
      <family val="2"/>
      <scheme val="minor"/>
    </font>
    <font>
      <b/>
      <sz val="14"/>
      <color rgb="FF24242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9" tint="0.59999389629810485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u/>
      <sz val="14"/>
      <color rgb="FF242424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0"/>
      <color theme="9" tint="0.5999938962981048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Protection="1">
      <protection locked="0"/>
    </xf>
    <xf numFmtId="0" fontId="5" fillId="3" borderId="0" xfId="0" applyFont="1" applyFill="1" applyProtection="1">
      <protection locked="0"/>
    </xf>
    <xf numFmtId="0" fontId="5" fillId="3" borderId="12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44" fontId="3" fillId="3" borderId="6" xfId="1" applyFont="1" applyFill="1" applyBorder="1" applyProtection="1"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4" fontId="3" fillId="3" borderId="26" xfId="0" applyNumberFormat="1" applyFont="1" applyFill="1" applyBorder="1" applyAlignment="1" applyProtection="1">
      <alignment horizontal="center" vertical="center"/>
      <protection locked="0"/>
    </xf>
    <xf numFmtId="4" fontId="3" fillId="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0" xfId="0" applyBorder="1"/>
    <xf numFmtId="0" fontId="7" fillId="3" borderId="0" xfId="2" applyFont="1" applyFill="1" applyBorder="1" applyAlignment="1" applyProtection="1">
      <alignment horizontal="left"/>
    </xf>
    <xf numFmtId="44" fontId="3" fillId="3" borderId="15" xfId="1" applyFont="1" applyFill="1" applyBorder="1" applyProtection="1">
      <protection locked="0"/>
    </xf>
    <xf numFmtId="44" fontId="3" fillId="3" borderId="28" xfId="1" applyFont="1" applyFill="1" applyBorder="1" applyProtection="1">
      <protection locked="0"/>
    </xf>
    <xf numFmtId="44" fontId="3" fillId="3" borderId="1" xfId="1" applyFont="1" applyFill="1" applyBorder="1" applyProtection="1">
      <protection locked="0"/>
    </xf>
    <xf numFmtId="0" fontId="4" fillId="5" borderId="37" xfId="0" applyFont="1" applyFill="1" applyBorder="1"/>
    <xf numFmtId="0" fontId="4" fillId="5" borderId="38" xfId="0" applyFont="1" applyFill="1" applyBorder="1"/>
    <xf numFmtId="0" fontId="4" fillId="5" borderId="38" xfId="0" applyFont="1" applyFill="1" applyBorder="1" applyAlignment="1">
      <alignment wrapText="1"/>
    </xf>
    <xf numFmtId="0" fontId="0" fillId="0" borderId="13" xfId="0" applyBorder="1"/>
    <xf numFmtId="0" fontId="0" fillId="0" borderId="39" xfId="0" applyBorder="1"/>
    <xf numFmtId="0" fontId="0" fillId="3" borderId="40" xfId="0" applyFill="1" applyBorder="1"/>
    <xf numFmtId="0" fontId="0" fillId="10" borderId="4" xfId="0" applyFill="1" applyBorder="1" applyAlignment="1" applyProtection="1">
      <alignment horizontal="left" vertical="center"/>
      <protection locked="0"/>
    </xf>
    <xf numFmtId="14" fontId="0" fillId="10" borderId="8" xfId="0" applyNumberFormat="1" applyFill="1" applyBorder="1" applyProtection="1">
      <protection locked="0"/>
    </xf>
    <xf numFmtId="7" fontId="0" fillId="10" borderId="5" xfId="1" applyNumberFormat="1" applyFont="1" applyFill="1" applyBorder="1" applyProtection="1">
      <protection locked="0"/>
    </xf>
    <xf numFmtId="7" fontId="0" fillId="10" borderId="6" xfId="1" applyNumberFormat="1" applyFont="1" applyFill="1" applyBorder="1" applyProtection="1">
      <protection locked="0"/>
    </xf>
    <xf numFmtId="0" fontId="0" fillId="10" borderId="7" xfId="0" applyNumberFormat="1" applyFill="1" applyBorder="1" applyAlignment="1" applyProtection="1">
      <alignment horizontal="center"/>
      <protection locked="0"/>
    </xf>
    <xf numFmtId="0" fontId="0" fillId="10" borderId="8" xfId="0" applyFill="1" applyBorder="1" applyAlignment="1" applyProtection="1">
      <alignment horizontal="left"/>
      <protection locked="0"/>
    </xf>
    <xf numFmtId="164" fontId="0" fillId="10" borderId="8" xfId="0" applyNumberFormat="1" applyFill="1" applyBorder="1" applyAlignment="1" applyProtection="1">
      <alignment horizontal="left"/>
      <protection locked="0"/>
    </xf>
    <xf numFmtId="0" fontId="0" fillId="10" borderId="8" xfId="0" applyNumberFormat="1" applyFill="1" applyBorder="1" applyAlignment="1" applyProtection="1">
      <alignment horizontal="left"/>
      <protection locked="0"/>
    </xf>
    <xf numFmtId="0" fontId="0" fillId="0" borderId="41" xfId="0" applyBorder="1"/>
    <xf numFmtId="0" fontId="4" fillId="3" borderId="42" xfId="0" applyFont="1" applyFill="1" applyBorder="1"/>
    <xf numFmtId="44" fontId="3" fillId="3" borderId="0" xfId="1" applyFont="1" applyFill="1" applyBorder="1" applyProtection="1">
      <protection locked="0"/>
    </xf>
    <xf numFmtId="0" fontId="0" fillId="10" borderId="43" xfId="0" applyFill="1" applyBorder="1" applyAlignment="1" applyProtection="1">
      <alignment horizontal="left"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8" xfId="0" applyBorder="1" applyProtection="1">
      <protection locked="0"/>
    </xf>
    <xf numFmtId="2" fontId="0" fillId="0" borderId="19" xfId="0" applyNumberFormat="1" applyBorder="1" applyProtection="1">
      <protection locked="0"/>
    </xf>
    <xf numFmtId="0" fontId="0" fillId="0" borderId="27" xfId="0" applyBorder="1" applyProtection="1">
      <protection locked="0"/>
    </xf>
    <xf numFmtId="43" fontId="4" fillId="3" borderId="8" xfId="7" applyFont="1" applyFill="1" applyBorder="1" applyProtection="1">
      <protection locked="0"/>
    </xf>
    <xf numFmtId="0" fontId="0" fillId="3" borderId="0" xfId="0" applyFill="1" applyProtection="1">
      <protection locked="0"/>
    </xf>
    <xf numFmtId="2" fontId="0" fillId="0" borderId="0" xfId="0" applyNumberFormat="1" applyBorder="1" applyProtection="1">
      <protection locked="0"/>
    </xf>
    <xf numFmtId="166" fontId="0" fillId="11" borderId="8" xfId="0" applyNumberFormat="1" applyFill="1" applyBorder="1" applyProtection="1"/>
    <xf numFmtId="44" fontId="4" fillId="11" borderId="8" xfId="1" applyNumberFormat="1" applyFont="1" applyFill="1" applyBorder="1" applyProtection="1"/>
    <xf numFmtId="0" fontId="0" fillId="0" borderId="0" xfId="0" applyProtection="1"/>
    <xf numFmtId="0" fontId="4" fillId="0" borderId="0" xfId="0" applyFont="1" applyProtection="1"/>
    <xf numFmtId="0" fontId="11" fillId="3" borderId="0" xfId="2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6" borderId="22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2" fillId="3" borderId="0" xfId="2" applyFill="1" applyBorder="1" applyProtection="1"/>
    <xf numFmtId="0" fontId="0" fillId="3" borderId="0" xfId="0" applyFill="1" applyBorder="1" applyProtection="1"/>
    <xf numFmtId="0" fontId="4" fillId="3" borderId="0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 applyProtection="1">
      <alignment horizontal="left" wrapText="1" indent="1"/>
    </xf>
    <xf numFmtId="0" fontId="14" fillId="0" borderId="0" xfId="0" applyFo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4" fillId="3" borderId="0" xfId="0" applyFont="1" applyFill="1" applyAlignment="1" applyProtection="1">
      <alignment horizontal="left" indent="1"/>
    </xf>
    <xf numFmtId="0" fontId="0" fillId="0" borderId="44" xfId="0" applyBorder="1" applyProtection="1"/>
    <xf numFmtId="0" fontId="0" fillId="11" borderId="45" xfId="0" applyFill="1" applyBorder="1" applyProtection="1"/>
    <xf numFmtId="0" fontId="0" fillId="11" borderId="7" xfId="0" applyFill="1" applyBorder="1" applyProtection="1"/>
    <xf numFmtId="44" fontId="4" fillId="11" borderId="5" xfId="1" applyNumberFormat="1" applyFont="1" applyFill="1" applyBorder="1" applyProtection="1"/>
    <xf numFmtId="44" fontId="4" fillId="11" borderId="46" xfId="1" applyNumberFormat="1" applyFont="1" applyFill="1" applyBorder="1" applyProtection="1"/>
    <xf numFmtId="44" fontId="4" fillId="11" borderId="9" xfId="1" applyNumberFormat="1" applyFont="1" applyFill="1" applyBorder="1" applyProtection="1"/>
    <xf numFmtId="44" fontId="4" fillId="11" borderId="10" xfId="1" applyNumberFormat="1" applyFont="1" applyFill="1" applyBorder="1" applyProtection="1"/>
    <xf numFmtId="0" fontId="3" fillId="3" borderId="30" xfId="0" applyFont="1" applyFill="1" applyBorder="1" applyAlignment="1" applyProtection="1">
      <alignment horizontal="left" vertical="center"/>
    </xf>
    <xf numFmtId="0" fontId="5" fillId="3" borderId="0" xfId="0" applyFont="1" applyFill="1" applyBorder="1" applyProtection="1"/>
    <xf numFmtId="0" fontId="3" fillId="3" borderId="31" xfId="0" applyFont="1" applyFill="1" applyBorder="1" applyAlignment="1" applyProtection="1">
      <alignment horizontal="left" vertical="center"/>
    </xf>
    <xf numFmtId="44" fontId="3" fillId="3" borderId="6" xfId="1" applyFont="1" applyFill="1" applyBorder="1" applyProtection="1"/>
    <xf numFmtId="0" fontId="14" fillId="5" borderId="22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 vertical="center"/>
    </xf>
    <xf numFmtId="4" fontId="3" fillId="3" borderId="26" xfId="0" applyNumberFormat="1" applyFont="1" applyFill="1" applyBorder="1" applyAlignment="1" applyProtection="1">
      <alignment horizontal="center" vertical="center"/>
    </xf>
    <xf numFmtId="4" fontId="3" fillId="3" borderId="28" xfId="0" applyNumberFormat="1" applyFont="1" applyFill="1" applyBorder="1" applyAlignment="1" applyProtection="1">
      <alignment horizontal="center" vertical="center"/>
    </xf>
    <xf numFmtId="44" fontId="3" fillId="3" borderId="30" xfId="1" applyFont="1" applyFill="1" applyBorder="1" applyProtection="1"/>
    <xf numFmtId="0" fontId="5" fillId="3" borderId="12" xfId="0" applyFont="1" applyFill="1" applyBorder="1" applyProtection="1"/>
    <xf numFmtId="0" fontId="26" fillId="3" borderId="0" xfId="3" applyFont="1" applyFill="1" applyBorder="1" applyProtection="1"/>
    <xf numFmtId="0" fontId="26" fillId="3" borderId="0" xfId="3" applyFont="1" applyFill="1" applyProtection="1"/>
    <xf numFmtId="165" fontId="0" fillId="10" borderId="50" xfId="0" applyNumberFormat="1" applyFill="1" applyBorder="1" applyAlignment="1" applyProtection="1">
      <alignment horizontal="left" vertical="center"/>
      <protection locked="0"/>
    </xf>
    <xf numFmtId="165" fontId="0" fillId="10" borderId="51" xfId="0" applyNumberForma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49" xfId="0" applyFont="1" applyFill="1" applyBorder="1" applyAlignment="1" applyProtection="1">
      <alignment horizontal="left" vertical="center"/>
    </xf>
    <xf numFmtId="0" fontId="0" fillId="10" borderId="5" xfId="0" applyNumberFormat="1" applyFill="1" applyBorder="1" applyAlignment="1" applyProtection="1">
      <alignment horizontal="left" vertical="center"/>
      <protection locked="0"/>
    </xf>
    <xf numFmtId="0" fontId="0" fillId="10" borderId="9" xfId="0" applyNumberFormat="1" applyFill="1" applyBorder="1" applyAlignment="1" applyProtection="1">
      <alignment horizontal="left" vertical="center"/>
      <protection locked="0"/>
    </xf>
    <xf numFmtId="0" fontId="0" fillId="10" borderId="25" xfId="0" applyNumberFormat="1" applyFill="1" applyBorder="1" applyAlignment="1" applyProtection="1">
      <alignment horizontal="left" vertical="center"/>
      <protection locked="0"/>
    </xf>
    <xf numFmtId="44" fontId="4" fillId="0" borderId="0" xfId="0" applyNumberFormat="1" applyFont="1" applyProtection="1">
      <protection locked="0"/>
    </xf>
    <xf numFmtId="2" fontId="4" fillId="13" borderId="8" xfId="1" applyNumberFormat="1" applyFont="1" applyFill="1" applyBorder="1" applyProtection="1"/>
    <xf numFmtId="0" fontId="0" fillId="11" borderId="0" xfId="0" applyFill="1"/>
    <xf numFmtId="166" fontId="4" fillId="13" borderId="10" xfId="1" applyNumberFormat="1" applyFont="1" applyFill="1" applyBorder="1" applyProtection="1"/>
    <xf numFmtId="166" fontId="4" fillId="0" borderId="0" xfId="0" applyNumberFormat="1" applyFont="1" applyProtection="1">
      <protection locked="0"/>
    </xf>
    <xf numFmtId="166" fontId="4" fillId="13" borderId="35" xfId="1" applyNumberFormat="1" applyFont="1" applyFill="1" applyBorder="1" applyProtection="1"/>
    <xf numFmtId="166" fontId="4" fillId="13" borderId="36" xfId="0" applyNumberFormat="1" applyFont="1" applyFill="1" applyBorder="1" applyProtection="1"/>
    <xf numFmtId="166" fontId="0" fillId="13" borderId="8" xfId="0" applyNumberFormat="1" applyFill="1" applyBorder="1" applyProtection="1"/>
    <xf numFmtId="166" fontId="4" fillId="11" borderId="47" xfId="1" applyNumberFormat="1" applyFont="1" applyFill="1" applyBorder="1" applyProtection="1"/>
    <xf numFmtId="166" fontId="4" fillId="11" borderId="11" xfId="1" applyNumberFormat="1" applyFont="1" applyFill="1" applyBorder="1" applyProtection="1"/>
    <xf numFmtId="166" fontId="0" fillId="10" borderId="8" xfId="0" applyNumberFormat="1" applyFill="1" applyBorder="1" applyProtection="1">
      <protection locked="0"/>
    </xf>
    <xf numFmtId="166" fontId="0" fillId="10" borderId="40" xfId="0" applyNumberFormat="1" applyFill="1" applyBorder="1" applyProtection="1">
      <protection locked="0"/>
    </xf>
    <xf numFmtId="0" fontId="4" fillId="3" borderId="0" xfId="0" applyFont="1" applyFill="1" applyBorder="1" applyProtection="1"/>
    <xf numFmtId="0" fontId="4" fillId="0" borderId="0" xfId="0" applyFont="1" applyBorder="1" applyProtection="1"/>
    <xf numFmtId="167" fontId="4" fillId="3" borderId="35" xfId="7" applyNumberFormat="1" applyFont="1" applyFill="1" applyBorder="1" applyProtection="1"/>
    <xf numFmtId="166" fontId="4" fillId="3" borderId="35" xfId="1" applyNumberFormat="1" applyFont="1" applyFill="1" applyBorder="1" applyProtection="1"/>
    <xf numFmtId="166" fontId="0" fillId="3" borderId="6" xfId="1" applyNumberFormat="1" applyFont="1" applyFill="1" applyBorder="1" applyProtection="1"/>
    <xf numFmtId="166" fontId="0" fillId="3" borderId="31" xfId="1" applyNumberFormat="1" applyFont="1" applyFill="1" applyBorder="1" applyProtection="1"/>
    <xf numFmtId="0" fontId="4" fillId="3" borderId="8" xfId="1" applyNumberFormat="1" applyFont="1" applyFill="1" applyBorder="1" applyProtection="1"/>
    <xf numFmtId="166" fontId="4" fillId="3" borderId="10" xfId="1" applyNumberFormat="1" applyFont="1" applyFill="1" applyBorder="1" applyProtection="1"/>
    <xf numFmtId="167" fontId="0" fillId="3" borderId="35" xfId="7" applyNumberFormat="1" applyFont="1" applyFill="1" applyBorder="1" applyProtection="1"/>
    <xf numFmtId="166" fontId="0" fillId="3" borderId="42" xfId="0" applyNumberFormat="1" applyFill="1" applyBorder="1"/>
    <xf numFmtId="1" fontId="0" fillId="13" borderId="13" xfId="0" applyNumberFormat="1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left" vertical="center"/>
    </xf>
    <xf numFmtId="167" fontId="4" fillId="3" borderId="11" xfId="7" applyNumberFormat="1" applyFont="1" applyFill="1" applyBorder="1" applyProtection="1"/>
    <xf numFmtId="0" fontId="0" fillId="3" borderId="32" xfId="0" applyFill="1" applyBorder="1" applyAlignment="1" applyProtection="1">
      <alignment horizontal="left" vertical="center"/>
    </xf>
    <xf numFmtId="0" fontId="0" fillId="3" borderId="33" xfId="0" applyFill="1" applyBorder="1" applyAlignment="1" applyProtection="1">
      <alignment horizontal="left" vertical="center"/>
    </xf>
    <xf numFmtId="167" fontId="4" fillId="3" borderId="34" xfId="7" applyNumberFormat="1" applyFont="1" applyFill="1" applyBorder="1" applyProtection="1"/>
    <xf numFmtId="0" fontId="0" fillId="3" borderId="4" xfId="0" applyFill="1" applyBorder="1" applyAlignment="1" applyProtection="1">
      <alignment horizontal="left" vertical="center"/>
    </xf>
    <xf numFmtId="14" fontId="0" fillId="3" borderId="4" xfId="0" applyNumberFormat="1" applyFill="1" applyBorder="1" applyAlignment="1" applyProtection="1">
      <alignment horizontal="left" vertical="center"/>
    </xf>
    <xf numFmtId="14" fontId="0" fillId="3" borderId="8" xfId="0" applyNumberFormat="1" applyFill="1" applyBorder="1" applyProtection="1"/>
    <xf numFmtId="0" fontId="0" fillId="3" borderId="7" xfId="0" applyNumberFormat="1" applyFill="1" applyBorder="1" applyAlignment="1" applyProtection="1">
      <alignment horizontal="center"/>
    </xf>
    <xf numFmtId="43" fontId="4" fillId="3" borderId="10" xfId="7" applyFont="1" applyFill="1" applyBorder="1" applyProtection="1"/>
    <xf numFmtId="43" fontId="0" fillId="3" borderId="35" xfId="7" applyFont="1" applyFill="1" applyBorder="1" applyProtection="1"/>
    <xf numFmtId="0" fontId="0" fillId="3" borderId="0" xfId="0" applyFill="1"/>
    <xf numFmtId="0" fontId="0" fillId="0" borderId="31" xfId="0" applyBorder="1" applyProtection="1"/>
    <xf numFmtId="0" fontId="4" fillId="5" borderId="33" xfId="0" applyFont="1" applyFill="1" applyBorder="1" applyProtection="1"/>
    <xf numFmtId="0" fontId="4" fillId="5" borderId="53" xfId="0" applyFont="1" applyFill="1" applyBorder="1" applyProtection="1"/>
    <xf numFmtId="0" fontId="0" fillId="14" borderId="0" xfId="0" applyFill="1"/>
    <xf numFmtId="0" fontId="4" fillId="0" borderId="0" xfId="0" applyFont="1"/>
    <xf numFmtId="0" fontId="14" fillId="0" borderId="0" xfId="0" applyFont="1"/>
    <xf numFmtId="0" fontId="4" fillId="5" borderId="22" xfId="0" applyFont="1" applyFill="1" applyBorder="1" applyAlignment="1">
      <alignment horizontal="center" wrapText="1"/>
    </xf>
    <xf numFmtId="0" fontId="4" fillId="5" borderId="54" xfId="0" applyFont="1" applyFill="1" applyBorder="1" applyProtection="1"/>
    <xf numFmtId="166" fontId="0" fillId="0" borderId="26" xfId="0" applyNumberFormat="1" applyBorder="1" applyProtection="1"/>
    <xf numFmtId="0" fontId="0" fillId="12" borderId="0" xfId="0" applyFill="1" applyBorder="1" applyProtection="1"/>
    <xf numFmtId="0" fontId="0" fillId="12" borderId="0" xfId="0" applyFill="1" applyProtection="1"/>
    <xf numFmtId="166" fontId="0" fillId="11" borderId="27" xfId="0" applyNumberFormat="1" applyFill="1" applyBorder="1" applyProtection="1"/>
    <xf numFmtId="166" fontId="0" fillId="11" borderId="6" xfId="0" applyNumberFormat="1" applyFill="1" applyBorder="1" applyProtection="1"/>
    <xf numFmtId="0" fontId="4" fillId="0" borderId="31" xfId="0" applyFont="1" applyBorder="1" applyProtection="1"/>
    <xf numFmtId="0" fontId="4" fillId="0" borderId="13" xfId="0" applyFont="1" applyBorder="1" applyProtection="1"/>
    <xf numFmtId="0" fontId="4" fillId="0" borderId="32" xfId="0" applyFont="1" applyBorder="1" applyProtection="1"/>
    <xf numFmtId="166" fontId="4" fillId="7" borderId="27" xfId="0" applyNumberFormat="1" applyFont="1" applyFill="1" applyBorder="1" applyProtection="1"/>
    <xf numFmtId="166" fontId="4" fillId="0" borderId="26" xfId="0" applyNumberFormat="1" applyFont="1" applyBorder="1" applyProtection="1"/>
    <xf numFmtId="166" fontId="4" fillId="7" borderId="8" xfId="0" applyNumberFormat="1" applyFont="1" applyFill="1" applyBorder="1" applyProtection="1"/>
    <xf numFmtId="166" fontId="4" fillId="0" borderId="4" xfId="0" applyNumberFormat="1" applyFont="1" applyBorder="1" applyProtection="1"/>
    <xf numFmtId="166" fontId="4" fillId="7" borderId="52" xfId="0" applyNumberFormat="1" applyFont="1" applyFill="1" applyBorder="1" applyProtection="1"/>
    <xf numFmtId="166" fontId="4" fillId="0" borderId="55" xfId="7" applyNumberFormat="1" applyFont="1" applyBorder="1" applyProtection="1"/>
    <xf numFmtId="166" fontId="4" fillId="0" borderId="53" xfId="0" applyNumberFormat="1" applyFont="1" applyBorder="1" applyProtection="1"/>
    <xf numFmtId="166" fontId="4" fillId="0" borderId="54" xfId="0" applyNumberFormat="1" applyFont="1" applyBorder="1" applyProtection="1"/>
    <xf numFmtId="166" fontId="4" fillId="0" borderId="34" xfId="0" applyNumberFormat="1" applyFont="1" applyBorder="1" applyProtection="1"/>
    <xf numFmtId="166" fontId="4" fillId="0" borderId="6" xfId="0" applyNumberFormat="1" applyFont="1" applyBorder="1" applyProtection="1"/>
    <xf numFmtId="166" fontId="4" fillId="11" borderId="9" xfId="0" applyNumberFormat="1" applyFont="1" applyFill="1" applyBorder="1" applyProtection="1"/>
    <xf numFmtId="166" fontId="4" fillId="11" borderId="56" xfId="7" applyNumberFormat="1" applyFont="1" applyFill="1" applyBorder="1" applyProtection="1"/>
    <xf numFmtId="166" fontId="4" fillId="0" borderId="56" xfId="7" applyNumberFormat="1" applyFont="1" applyBorder="1" applyProtection="1"/>
    <xf numFmtId="6" fontId="0" fillId="0" borderId="0" xfId="0" applyNumberFormat="1" applyProtection="1">
      <protection locked="0"/>
    </xf>
    <xf numFmtId="0" fontId="4" fillId="5" borderId="59" xfId="0" applyFont="1" applyFill="1" applyBorder="1" applyAlignment="1">
      <alignment wrapText="1"/>
    </xf>
    <xf numFmtId="0" fontId="0" fillId="0" borderId="1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4" fillId="0" borderId="35" xfId="0" applyNumberFormat="1" applyFont="1" applyBorder="1"/>
    <xf numFmtId="166" fontId="0" fillId="7" borderId="26" xfId="0" applyNumberFormat="1" applyFill="1" applyBorder="1" applyProtection="1"/>
    <xf numFmtId="0" fontId="4" fillId="5" borderId="59" xfId="0" applyFont="1" applyFill="1" applyBorder="1" applyAlignment="1">
      <alignment horizontal="center" wrapText="1"/>
    </xf>
    <xf numFmtId="166" fontId="0" fillId="0" borderId="0" xfId="0" applyNumberFormat="1"/>
    <xf numFmtId="2" fontId="0" fillId="0" borderId="38" xfId="0" applyNumberFormat="1" applyBorder="1"/>
    <xf numFmtId="43" fontId="0" fillId="3" borderId="38" xfId="7" applyFont="1" applyFill="1" applyBorder="1"/>
    <xf numFmtId="2" fontId="0" fillId="0" borderId="8" xfId="0" applyNumberFormat="1" applyBorder="1"/>
    <xf numFmtId="43" fontId="0" fillId="3" borderId="8" xfId="7" applyFont="1" applyFill="1" applyBorder="1"/>
    <xf numFmtId="2" fontId="0" fillId="0" borderId="40" xfId="0" applyNumberFormat="1" applyBorder="1"/>
    <xf numFmtId="43" fontId="0" fillId="3" borderId="40" xfId="7" applyFont="1" applyFill="1" applyBorder="1"/>
    <xf numFmtId="0" fontId="14" fillId="0" borderId="63" xfId="0" applyFont="1" applyBorder="1"/>
    <xf numFmtId="2" fontId="0" fillId="0" borderId="0" xfId="0" applyNumberFormat="1" applyProtection="1">
      <protection locked="0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57" xfId="0" applyFont="1" applyFill="1" applyBorder="1"/>
    <xf numFmtId="0" fontId="4" fillId="5" borderId="58" xfId="0" applyFont="1" applyFill="1" applyBorder="1" applyAlignment="1">
      <alignment wrapText="1"/>
    </xf>
    <xf numFmtId="0" fontId="4" fillId="5" borderId="64" xfId="0" applyFont="1" applyFill="1" applyBorder="1" applyAlignment="1">
      <alignment wrapText="1"/>
    </xf>
    <xf numFmtId="0" fontId="4" fillId="5" borderId="57" xfId="0" applyFont="1" applyFill="1" applyBorder="1" applyAlignment="1">
      <alignment wrapText="1"/>
    </xf>
    <xf numFmtId="43" fontId="0" fillId="10" borderId="38" xfId="7" applyFont="1" applyFill="1" applyBorder="1" applyProtection="1">
      <protection locked="0"/>
    </xf>
    <xf numFmtId="43" fontId="0" fillId="0" borderId="38" xfId="7" applyFont="1" applyFill="1" applyBorder="1"/>
    <xf numFmtId="166" fontId="0" fillId="0" borderId="38" xfId="0" applyNumberFormat="1" applyBorder="1"/>
    <xf numFmtId="44" fontId="0" fillId="3" borderId="38" xfId="1" applyFont="1" applyFill="1" applyBorder="1"/>
    <xf numFmtId="43" fontId="0" fillId="10" borderId="8" xfId="7" applyFont="1" applyFill="1" applyBorder="1" applyProtection="1">
      <protection locked="0"/>
    </xf>
    <xf numFmtId="43" fontId="0" fillId="0" borderId="8" xfId="7" applyFont="1" applyFill="1" applyBorder="1"/>
    <xf numFmtId="166" fontId="0" fillId="0" borderId="8" xfId="0" applyNumberFormat="1" applyBorder="1"/>
    <xf numFmtId="44" fontId="0" fillId="3" borderId="8" xfId="1" applyFont="1" applyFill="1" applyBorder="1"/>
    <xf numFmtId="43" fontId="0" fillId="10" borderId="40" xfId="7" applyFont="1" applyFill="1" applyBorder="1" applyProtection="1">
      <protection locked="0"/>
    </xf>
    <xf numFmtId="43" fontId="0" fillId="0" borderId="40" xfId="7" applyFont="1" applyFill="1" applyBorder="1"/>
    <xf numFmtId="166" fontId="0" fillId="0" borderId="40" xfId="0" applyNumberFormat="1" applyBorder="1"/>
    <xf numFmtId="44" fontId="0" fillId="3" borderId="40" xfId="1" applyFont="1" applyFill="1" applyBorder="1"/>
    <xf numFmtId="0" fontId="0" fillId="0" borderId="19" xfId="0" applyBorder="1" applyProtection="1">
      <protection locked="0"/>
    </xf>
    <xf numFmtId="2" fontId="0" fillId="10" borderId="5" xfId="0" applyNumberFormat="1" applyFill="1" applyBorder="1" applyAlignment="1" applyProtection="1">
      <alignment horizontal="left" vertical="center"/>
      <protection locked="0"/>
    </xf>
    <xf numFmtId="2" fontId="0" fillId="10" borderId="9" xfId="0" applyNumberFormat="1" applyFill="1" applyBorder="1" applyAlignment="1" applyProtection="1">
      <alignment horizontal="left" vertical="center"/>
      <protection locked="0"/>
    </xf>
    <xf numFmtId="2" fontId="0" fillId="10" borderId="25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Fill="1" applyProtection="1">
      <protection locked="0"/>
    </xf>
    <xf numFmtId="7" fontId="0" fillId="13" borderId="6" xfId="1" applyNumberFormat="1" applyFont="1" applyFill="1" applyBorder="1" applyProtection="1">
      <protection locked="0"/>
    </xf>
    <xf numFmtId="166" fontId="0" fillId="13" borderId="6" xfId="1" applyNumberFormat="1" applyFont="1" applyFill="1" applyBorder="1" applyProtection="1">
      <protection locked="0"/>
    </xf>
    <xf numFmtId="166" fontId="0" fillId="13" borderId="31" xfId="1" applyNumberFormat="1" applyFont="1" applyFill="1" applyBorder="1" applyProtection="1">
      <protection locked="0"/>
    </xf>
    <xf numFmtId="7" fontId="0" fillId="13" borderId="23" xfId="1" applyNumberFormat="1" applyFont="1" applyFill="1" applyBorder="1" applyProtection="1">
      <protection locked="0"/>
    </xf>
    <xf numFmtId="166" fontId="4" fillId="10" borderId="35" xfId="1" applyNumberFormat="1" applyFont="1" applyFill="1" applyBorder="1" applyProtection="1">
      <protection locked="0"/>
    </xf>
    <xf numFmtId="0" fontId="0" fillId="0" borderId="0" xfId="0" applyFill="1" applyProtection="1"/>
    <xf numFmtId="0" fontId="0" fillId="0" borderId="0" xfId="0"/>
    <xf numFmtId="166" fontId="0" fillId="3" borderId="8" xfId="0" applyNumberFormat="1" applyFill="1" applyBorder="1"/>
    <xf numFmtId="166" fontId="0" fillId="3" borderId="40" xfId="0" applyNumberFormat="1" applyFill="1" applyBorder="1"/>
    <xf numFmtId="166" fontId="0" fillId="3" borderId="38" xfId="0" applyNumberFormat="1" applyFill="1" applyBorder="1"/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/>
    <xf numFmtId="0" fontId="0" fillId="0" borderId="15" xfId="0" applyBorder="1"/>
    <xf numFmtId="10" fontId="0" fillId="13" borderId="8" xfId="0" applyNumberFormat="1" applyFill="1" applyBorder="1"/>
    <xf numFmtId="10" fontId="0" fillId="13" borderId="38" xfId="0" applyNumberFormat="1" applyFill="1" applyBorder="1"/>
    <xf numFmtId="0" fontId="0" fillId="0" borderId="60" xfId="0" applyBorder="1"/>
    <xf numFmtId="0" fontId="0" fillId="0" borderId="61" xfId="0" applyBorder="1"/>
    <xf numFmtId="10" fontId="0" fillId="13" borderId="40" xfId="0" applyNumberFormat="1" applyFill="1" applyBorder="1"/>
    <xf numFmtId="0" fontId="0" fillId="0" borderId="62" xfId="0" applyBorder="1"/>
    <xf numFmtId="166" fontId="4" fillId="3" borderId="38" xfId="0" applyNumberFormat="1" applyFont="1" applyFill="1" applyBorder="1"/>
    <xf numFmtId="166" fontId="4" fillId="3" borderId="8" xfId="0" applyNumberFormat="1" applyFont="1" applyFill="1" applyBorder="1"/>
    <xf numFmtId="166" fontId="4" fillId="3" borderId="40" xfId="0" applyNumberFormat="1" applyFont="1" applyFill="1" applyBorder="1"/>
    <xf numFmtId="0" fontId="0" fillId="10" borderId="37" xfId="0" applyFill="1" applyBorder="1" applyProtection="1">
      <protection locked="0"/>
    </xf>
    <xf numFmtId="0" fontId="0" fillId="10" borderId="38" xfId="0" applyFill="1" applyBorder="1" applyProtection="1">
      <protection locked="0"/>
    </xf>
    <xf numFmtId="166" fontId="0" fillId="10" borderId="38" xfId="0" applyNumberFormat="1" applyFill="1" applyBorder="1" applyProtection="1">
      <protection locked="0"/>
    </xf>
    <xf numFmtId="2" fontId="0" fillId="10" borderId="38" xfId="0" applyNumberFormat="1" applyFill="1" applyBorder="1" applyProtection="1">
      <protection locked="0"/>
    </xf>
    <xf numFmtId="0" fontId="0" fillId="10" borderId="13" xfId="0" applyFill="1" applyBorder="1" applyProtection="1">
      <protection locked="0"/>
    </xf>
    <xf numFmtId="0" fontId="0" fillId="10" borderId="8" xfId="0" applyFill="1" applyBorder="1" applyProtection="1">
      <protection locked="0"/>
    </xf>
    <xf numFmtId="166" fontId="0" fillId="10" borderId="8" xfId="0" applyNumberFormat="1" applyFill="1" applyBorder="1" applyProtection="1">
      <protection locked="0"/>
    </xf>
    <xf numFmtId="2" fontId="0" fillId="10" borderId="8" xfId="0" applyNumberFormat="1" applyFill="1" applyBorder="1" applyProtection="1">
      <protection locked="0"/>
    </xf>
    <xf numFmtId="0" fontId="0" fillId="10" borderId="39" xfId="0" applyFill="1" applyBorder="1" applyProtection="1">
      <protection locked="0"/>
    </xf>
    <xf numFmtId="0" fontId="0" fillId="10" borderId="40" xfId="0" applyFill="1" applyBorder="1" applyProtection="1">
      <protection locked="0"/>
    </xf>
    <xf numFmtId="166" fontId="0" fillId="10" borderId="40" xfId="0" applyNumberFormat="1" applyFill="1" applyBorder="1" applyProtection="1">
      <protection locked="0"/>
    </xf>
    <xf numFmtId="2" fontId="0" fillId="10" borderId="40" xfId="0" applyNumberFormat="1" applyFill="1" applyBorder="1" applyProtection="1">
      <protection locked="0"/>
    </xf>
    <xf numFmtId="0" fontId="0" fillId="13" borderId="8" xfId="0" applyFill="1" applyBorder="1" applyProtection="1">
      <protection locked="0"/>
    </xf>
    <xf numFmtId="0" fontId="14" fillId="0" borderId="0" xfId="0" applyFont="1"/>
    <xf numFmtId="0" fontId="14" fillId="0" borderId="0" xfId="0" applyFont="1" applyBorder="1"/>
    <xf numFmtId="0" fontId="31" fillId="0" borderId="0" xfId="0" applyFont="1"/>
    <xf numFmtId="0" fontId="4" fillId="5" borderId="65" xfId="0" applyFont="1" applyFill="1" applyBorder="1" applyAlignment="1">
      <alignment horizontal="center" wrapText="1"/>
    </xf>
    <xf numFmtId="0" fontId="4" fillId="5" borderId="60" xfId="0" applyFont="1" applyFill="1" applyBorder="1" applyAlignment="1">
      <alignment wrapText="1"/>
    </xf>
    <xf numFmtId="0" fontId="4" fillId="0" borderId="13" xfId="0" applyFont="1" applyFill="1" applyBorder="1" applyProtection="1">
      <protection locked="0"/>
    </xf>
    <xf numFmtId="0" fontId="4" fillId="0" borderId="39" xfId="0" applyFont="1" applyFill="1" applyBorder="1" applyProtection="1">
      <protection locked="0"/>
    </xf>
    <xf numFmtId="0" fontId="0" fillId="0" borderId="40" xfId="0" applyBorder="1"/>
    <xf numFmtId="0" fontId="0" fillId="0" borderId="38" xfId="0" applyBorder="1"/>
    <xf numFmtId="0" fontId="0" fillId="0" borderId="13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4" fillId="3" borderId="26" xfId="7" applyNumberFormat="1" applyFont="1" applyFill="1" applyBorder="1" applyAlignment="1" applyProtection="1">
      <alignment horizontal="left" vertical="center"/>
      <protection locked="0"/>
    </xf>
    <xf numFmtId="0" fontId="4" fillId="3" borderId="4" xfId="7" applyNumberFormat="1" applyFont="1" applyFill="1" applyBorder="1" applyAlignment="1" applyProtection="1">
      <alignment horizontal="left" vertical="center"/>
      <protection locked="0"/>
    </xf>
    <xf numFmtId="0" fontId="0" fillId="10" borderId="61" xfId="0" applyFill="1" applyBorder="1" applyAlignment="1" applyProtection="1">
      <alignment horizontal="left" vertical="center"/>
      <protection locked="0"/>
    </xf>
    <xf numFmtId="7" fontId="0" fillId="13" borderId="9" xfId="1" applyNumberFormat="1" applyFont="1" applyFill="1" applyBorder="1" applyProtection="1">
      <protection locked="0"/>
    </xf>
    <xf numFmtId="0" fontId="0" fillId="10" borderId="13" xfId="0" applyNumberFormat="1" applyFont="1" applyFill="1" applyBorder="1" applyAlignment="1" applyProtection="1">
      <alignment horizontal="center"/>
      <protection locked="0"/>
    </xf>
    <xf numFmtId="0" fontId="0" fillId="10" borderId="8" xfId="0" applyNumberFormat="1" applyFont="1" applyFill="1" applyBorder="1" applyAlignment="1" applyProtection="1">
      <alignment horizontal="center" vertical="center"/>
      <protection locked="0"/>
    </xf>
    <xf numFmtId="0" fontId="0" fillId="10" borderId="8" xfId="0" applyNumberFormat="1" applyFill="1" applyBorder="1" applyAlignment="1" applyProtection="1">
      <alignment horizontal="center" vertical="center"/>
      <protection locked="0"/>
    </xf>
    <xf numFmtId="0" fontId="4" fillId="3" borderId="8" xfId="1" applyNumberFormat="1" applyFont="1" applyFill="1" applyBorder="1" applyAlignment="1" applyProtection="1">
      <alignment horizontal="center"/>
    </xf>
    <xf numFmtId="2" fontId="4" fillId="13" borderId="4" xfId="1" applyNumberFormat="1" applyFont="1" applyFill="1" applyBorder="1" applyProtection="1"/>
    <xf numFmtId="166" fontId="4" fillId="13" borderId="8" xfId="1" applyNumberFormat="1" applyFont="1" applyFill="1" applyBorder="1" applyProtection="1"/>
    <xf numFmtId="166" fontId="4" fillId="11" borderId="7" xfId="1" applyNumberFormat="1" applyFont="1" applyFill="1" applyBorder="1" applyProtection="1"/>
    <xf numFmtId="166" fontId="4" fillId="11" borderId="8" xfId="1" applyNumberFormat="1" applyFont="1" applyFill="1" applyBorder="1" applyProtection="1"/>
    <xf numFmtId="0" fontId="0" fillId="0" borderId="28" xfId="0" applyBorder="1" applyProtection="1">
      <protection locked="0"/>
    </xf>
    <xf numFmtId="0" fontId="4" fillId="3" borderId="0" xfId="0" applyFont="1" applyFill="1" applyBorder="1" applyAlignment="1" applyProtection="1">
      <alignment vertical="top"/>
    </xf>
    <xf numFmtId="0" fontId="4" fillId="7" borderId="0" xfId="0" applyFont="1" applyFill="1" applyBorder="1" applyProtection="1"/>
    <xf numFmtId="166" fontId="0" fillId="7" borderId="8" xfId="0" applyNumberFormat="1" applyFill="1" applyBorder="1"/>
    <xf numFmtId="166" fontId="0" fillId="7" borderId="40" xfId="0" applyNumberFormat="1" applyFill="1" applyBorder="1"/>
    <xf numFmtId="0" fontId="0" fillId="7" borderId="0" xfId="0" applyFill="1" applyBorder="1"/>
    <xf numFmtId="0" fontId="0" fillId="3" borderId="0" xfId="0" applyFill="1" applyBorder="1"/>
    <xf numFmtId="0" fontId="0" fillId="11" borderId="8" xfId="0" applyFill="1" applyBorder="1" applyProtection="1"/>
    <xf numFmtId="0" fontId="33" fillId="3" borderId="0" xfId="0" applyFont="1" applyFill="1" applyBorder="1" applyAlignment="1" applyProtection="1"/>
    <xf numFmtId="0" fontId="34" fillId="3" borderId="0" xfId="0" applyFont="1" applyFill="1" applyBorder="1" applyAlignment="1" applyProtection="1"/>
    <xf numFmtId="0" fontId="6" fillId="8" borderId="0" xfId="0" applyFont="1" applyFill="1" applyAlignment="1" applyProtection="1">
      <alignment horizontal="center" wrapText="1"/>
    </xf>
    <xf numFmtId="0" fontId="14" fillId="0" borderId="0" xfId="0" applyFont="1" applyAlignment="1">
      <alignment horizontal="left" wrapText="1"/>
    </xf>
    <xf numFmtId="14" fontId="0" fillId="10" borderId="8" xfId="0" applyNumberForma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horizontal="left" wrapText="1"/>
    </xf>
    <xf numFmtId="0" fontId="0" fillId="10" borderId="8" xfId="0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wrapText="1"/>
    </xf>
    <xf numFmtId="0" fontId="6" fillId="2" borderId="0" xfId="0" applyFont="1" applyFill="1" applyAlignment="1" applyProtection="1">
      <alignment horizont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3" fillId="4" borderId="3" xfId="0" applyFont="1" applyFill="1" applyBorder="1" applyAlignment="1" applyProtection="1">
      <alignment horizontal="center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5" borderId="14" xfId="0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top" wrapText="1"/>
    </xf>
    <xf numFmtId="0" fontId="14" fillId="5" borderId="14" xfId="0" applyFont="1" applyFill="1" applyBorder="1" applyAlignment="1" applyProtection="1">
      <alignment horizontal="center" vertical="top" wrapText="1"/>
    </xf>
    <xf numFmtId="0" fontId="14" fillId="5" borderId="3" xfId="0" applyFont="1" applyFill="1" applyBorder="1" applyAlignment="1" applyProtection="1">
      <alignment horizontal="center" vertical="top" wrapText="1"/>
    </xf>
    <xf numFmtId="0" fontId="13" fillId="4" borderId="2" xfId="0" applyFont="1" applyFill="1" applyBorder="1" applyAlignment="1" applyProtection="1">
      <alignment horizontal="center" wrapText="1"/>
    </xf>
    <xf numFmtId="0" fontId="13" fillId="4" borderId="14" xfId="0" applyFont="1" applyFill="1" applyBorder="1" applyAlignment="1" applyProtection="1">
      <alignment horizontal="center" wrapText="1"/>
    </xf>
    <xf numFmtId="0" fontId="13" fillId="4" borderId="3" xfId="0" applyFont="1" applyFill="1" applyBorder="1" applyAlignment="1" applyProtection="1">
      <alignment horizontal="center" wrapText="1"/>
    </xf>
    <xf numFmtId="0" fontId="22" fillId="4" borderId="21" xfId="0" applyFont="1" applyFill="1" applyBorder="1" applyAlignment="1" applyProtection="1">
      <alignment horizontal="center" vertical="top" wrapText="1"/>
    </xf>
    <xf numFmtId="0" fontId="22" fillId="4" borderId="17" xfId="0" applyFont="1" applyFill="1" applyBorder="1" applyAlignment="1" applyProtection="1">
      <alignment horizontal="center" vertical="top" wrapText="1"/>
    </xf>
    <xf numFmtId="0" fontId="22" fillId="4" borderId="24" xfId="0" applyFont="1" applyFill="1" applyBorder="1" applyAlignment="1" applyProtection="1">
      <alignment horizontal="center" vertical="top" wrapText="1"/>
    </xf>
    <xf numFmtId="0" fontId="22" fillId="4" borderId="19" xfId="0" applyFont="1" applyFill="1" applyBorder="1" applyAlignment="1" applyProtection="1">
      <alignment horizontal="center" vertical="top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4" fillId="9" borderId="5" xfId="0" applyFont="1" applyFill="1" applyBorder="1" applyAlignment="1" applyProtection="1">
      <alignment horizontal="center" vertical="center" wrapText="1"/>
    </xf>
    <xf numFmtId="0" fontId="4" fillId="9" borderId="25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wrapText="1"/>
    </xf>
    <xf numFmtId="0" fontId="29" fillId="4" borderId="2" xfId="0" applyFont="1" applyFill="1" applyBorder="1" applyAlignment="1" applyProtection="1">
      <alignment horizontal="center"/>
    </xf>
    <xf numFmtId="0" fontId="29" fillId="4" borderId="14" xfId="0" applyFont="1" applyFill="1" applyBorder="1" applyAlignment="1" applyProtection="1">
      <alignment horizontal="center"/>
    </xf>
    <xf numFmtId="0" fontId="29" fillId="4" borderId="3" xfId="0" applyFont="1" applyFill="1" applyBorder="1" applyAlignment="1" applyProtection="1">
      <alignment horizontal="center"/>
    </xf>
    <xf numFmtId="0" fontId="21" fillId="4" borderId="21" xfId="0" applyFont="1" applyFill="1" applyBorder="1" applyAlignment="1" applyProtection="1">
      <alignment horizontal="center" vertical="top" wrapText="1"/>
    </xf>
    <xf numFmtId="0" fontId="21" fillId="4" borderId="17" xfId="0" applyFont="1" applyFill="1" applyBorder="1" applyAlignment="1" applyProtection="1">
      <alignment horizontal="center" vertical="top" wrapText="1"/>
    </xf>
    <xf numFmtId="0" fontId="22" fillId="5" borderId="2" xfId="0" applyFont="1" applyFill="1" applyBorder="1" applyAlignment="1" applyProtection="1">
      <alignment horizontal="center" vertical="top" wrapText="1"/>
    </xf>
    <xf numFmtId="0" fontId="22" fillId="5" borderId="14" xfId="0" applyFont="1" applyFill="1" applyBorder="1" applyAlignment="1" applyProtection="1">
      <alignment horizontal="center" vertical="top" wrapText="1"/>
    </xf>
    <xf numFmtId="0" fontId="22" fillId="5" borderId="3" xfId="0" applyFont="1" applyFill="1" applyBorder="1" applyAlignment="1" applyProtection="1">
      <alignment horizontal="center" vertical="top" wrapText="1"/>
    </xf>
    <xf numFmtId="0" fontId="4" fillId="12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22" fillId="4" borderId="16" xfId="0" applyFont="1" applyFill="1" applyBorder="1" applyAlignment="1">
      <alignment horizontal="center" vertical="top"/>
    </xf>
    <xf numFmtId="0" fontId="22" fillId="4" borderId="21" xfId="0" applyFont="1" applyFill="1" applyBorder="1" applyAlignment="1">
      <alignment horizontal="center" vertical="top"/>
    </xf>
    <xf numFmtId="0" fontId="22" fillId="4" borderId="17" xfId="0" applyFont="1" applyFill="1" applyBorder="1" applyAlignment="1">
      <alignment horizontal="center" vertical="top"/>
    </xf>
    <xf numFmtId="0" fontId="22" fillId="4" borderId="16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19" xfId="0" applyFont="1" applyFill="1" applyBorder="1" applyAlignment="1">
      <alignment horizontal="center" vertical="top" wrapText="1"/>
    </xf>
    <xf numFmtId="0" fontId="4" fillId="5" borderId="57" xfId="0" applyFont="1" applyFill="1" applyBorder="1" applyAlignment="1">
      <alignment horizontal="center"/>
    </xf>
    <xf numFmtId="0" fontId="4" fillId="5" borderId="63" xfId="0" applyFont="1" applyFill="1" applyBorder="1" applyAlignment="1">
      <alignment horizontal="center"/>
    </xf>
    <xf numFmtId="0" fontId="4" fillId="5" borderId="58" xfId="0" applyFont="1" applyFill="1" applyBorder="1" applyAlignment="1">
      <alignment horizontal="center" wrapText="1"/>
    </xf>
    <xf numFmtId="0" fontId="4" fillId="5" borderId="44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 wrapText="1"/>
    </xf>
    <xf numFmtId="0" fontId="4" fillId="5" borderId="42" xfId="0" applyFont="1" applyFill="1" applyBorder="1" applyAlignment="1">
      <alignment horizontal="center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wrapText="1"/>
    </xf>
    <xf numFmtId="0" fontId="4" fillId="5" borderId="49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63" xfId="0" applyFont="1" applyFill="1" applyBorder="1" applyAlignment="1">
      <alignment horizontal="center" wrapText="1"/>
    </xf>
    <xf numFmtId="0" fontId="13" fillId="4" borderId="2" xfId="0" applyFont="1" applyFill="1" applyBorder="1" applyAlignment="1" applyProtection="1">
      <alignment horizontal="left" wrapText="1"/>
    </xf>
    <xf numFmtId="0" fontId="13" fillId="4" borderId="14" xfId="0" applyFont="1" applyFill="1" applyBorder="1" applyAlignment="1" applyProtection="1">
      <alignment horizontal="left" wrapText="1"/>
    </xf>
    <xf numFmtId="0" fontId="13" fillId="4" borderId="3" xfId="0" applyFont="1" applyFill="1" applyBorder="1" applyAlignment="1" applyProtection="1">
      <alignment horizontal="left" wrapText="1"/>
    </xf>
    <xf numFmtId="0" fontId="4" fillId="4" borderId="2" xfId="0" applyFont="1" applyFill="1" applyBorder="1" applyAlignment="1" applyProtection="1">
      <alignment horizontal="center" wrapText="1"/>
    </xf>
    <xf numFmtId="0" fontId="4" fillId="4" borderId="14" xfId="0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horizontal="center" wrapText="1"/>
    </xf>
  </cellXfs>
  <cellStyles count="10">
    <cellStyle name="Comma" xfId="7" builtinId="3"/>
    <cellStyle name="Comma 2" xfId="5" xr:uid="{98DC0DBA-78AF-449C-B386-7D26DE6AD9E7}"/>
    <cellStyle name="Comma 3" xfId="8" xr:uid="{79531E0C-D252-4080-A532-0EC0716DA42D}"/>
    <cellStyle name="Currency" xfId="1" builtinId="4"/>
    <cellStyle name="Currency 2" xfId="4" xr:uid="{9AA7B4D6-034B-4860-9542-03E924DA7832}"/>
    <cellStyle name="Currency 3" xfId="9" xr:uid="{043FF233-AB08-4789-9270-021FB42AA6FF}"/>
    <cellStyle name="Heading 4" xfId="3" builtinId="19"/>
    <cellStyle name="Normal" xfId="0" builtinId="0"/>
    <cellStyle name="Title" xfId="2" builtinId="15"/>
    <cellStyle name="Title 2" xfId="6" xr:uid="{343A2191-9442-41D9-A143-F0A958746EEC}"/>
  </cellStyles>
  <dxfs count="8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9" formatCode="yyyy/mm/dd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9" formatCode="yyyy/mm/dd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fgColor indexed="64"/>
          <bgColor theme="0"/>
        </patternFill>
      </fill>
      <border>
        <right style="thin">
          <color indexed="64"/>
        </right>
      </border>
      <protection locked="1" hidden="0"/>
    </dxf>
    <dxf>
      <border outline="0">
        <right style="thin">
          <color rgb="FF000000"/>
        </right>
      </border>
    </dxf>
    <dxf>
      <protection locked="1" hidden="0"/>
    </dxf>
    <dxf>
      <protection locked="1" hidden="0"/>
    </dxf>
    <dxf>
      <fill>
        <patternFill patternType="solid">
          <fgColor indexed="64"/>
          <bgColor theme="0"/>
        </patternFill>
      </fill>
      <protection locked="1" hidden="0"/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fgColor indexed="64"/>
          <bgColor theme="0"/>
        </patternFill>
      </fill>
      <border>
        <right style="medium">
          <color indexed="64"/>
        </right>
      </border>
      <protection locked="1" hidden="0"/>
    </dxf>
    <dxf>
      <border outline="0">
        <right style="thin">
          <color rgb="FF000000"/>
        </right>
      </border>
    </dxf>
    <dxf>
      <protection locked="1" hidden="0"/>
    </dxf>
    <dxf>
      <protection locked="1" hidden="0"/>
    </dxf>
    <dxf>
      <numFmt numFmtId="165" formatCode="[$-F800]dddd\,\ mmmm\ dd\,\ yyyy"/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fgColor indexed="64"/>
          <bgColor theme="0"/>
        </patternFill>
      </fill>
      <border>
        <right style="thin">
          <color indexed="64"/>
        </right>
      </border>
      <protection locked="1" hidden="0"/>
    </dxf>
    <dxf>
      <border outline="0">
        <right style="thin">
          <color rgb="FF000000"/>
        </right>
      </border>
    </dxf>
    <dxf>
      <protection locked="1" hidden="0"/>
    </dxf>
    <dxf>
      <protection locked="1" hidden="0"/>
    </dxf>
    <dxf>
      <font>
        <color rgb="FFFF0000"/>
      </font>
    </dxf>
    <dxf>
      <font>
        <color rgb="FFFF0000"/>
      </font>
    </dxf>
    <dxf>
      <fill>
        <patternFill>
          <bgColor theme="0" tint="-0.24994659260841701"/>
        </patternFill>
      </fill>
    </dxf>
    <dxf>
      <numFmt numFmtId="34" formatCode="_-&quot;$&quot;* #,##0.00_-;\-&quot;$&quot;* #,##0.00_-;_-&quot;$&quot;* &quot;-&quot;??_-;_-@_-"/>
      <fill>
        <patternFill patternType="solid">
          <fgColor indexed="64"/>
          <bgColor theme="0" tint="-0.499984740745262"/>
        </patternFill>
      </fill>
      <border diagonalUp="0" diagonalDown="0">
        <left style="thin">
          <color indexed="64"/>
        </left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1" hidden="0"/>
    </dxf>
    <dxf>
      <fill>
        <patternFill patternType="solid">
          <fgColor indexed="64"/>
          <bgColor theme="0" tint="-0.49998474074526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49998474074526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499984740745262"/>
        </patternFill>
      </fill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fill>
        <patternFill patternType="solid">
          <fgColor indexed="64"/>
          <bgColor theme="0"/>
        </patternFill>
      </fill>
      <border diagonalUp="0" diagonalDown="0" outline="0">
        <left style="medium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;\-&quot;$&quot;#,##0.00"/>
      <fill>
        <patternFill patternType="solid">
          <fgColor indexed="64"/>
          <bgColor theme="9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fgColor indexed="64"/>
          <bgColor theme="0"/>
        </patternFill>
      </fill>
      <border>
        <right style="thin">
          <color indexed="64"/>
        </right>
      </border>
      <protection locked="0" hidden="0"/>
    </dxf>
    <dxf>
      <border outline="0">
        <right style="thin">
          <color rgb="FF000000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0" tint="-0.49998474074526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6" formatCode="&quot;$&quot;#,##0.00"/>
      <fill>
        <patternFill patternType="solid">
          <fgColor indexed="64"/>
          <bgColor theme="0" tint="-0.49998474074526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fill>
        <patternFill patternType="solid">
          <fgColor indexed="64"/>
          <bgColor theme="0" tint="-0.49998474074526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fill>
        <patternFill patternType="solid">
          <fgColor indexed="64"/>
          <bgColor theme="0" tint="-0.49998474074526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6" formatCode="&quot;$&quot;#,##0.00"/>
      <fill>
        <patternFill patternType="solid">
          <fgColor indexed="64"/>
          <bgColor theme="5" tint="0.59999389629810485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fill>
        <patternFill patternType="solid">
          <fgColor indexed="64"/>
          <bgColor theme="5" tint="0.59999389629810485"/>
        </patternFill>
      </fill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;\-&quot;$&quot;#,##0.00"/>
      <fill>
        <patternFill patternType="solid">
          <fgColor indexed="64"/>
          <bgColor theme="5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numFmt numFmtId="19" formatCode="yyyy/mm/dd"/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yyyy/mm/dd"/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fgColor indexed="64"/>
          <bgColor theme="0"/>
        </patternFill>
      </fill>
      <border>
        <right style="thin">
          <color indexed="64"/>
        </right>
      </border>
      <protection locked="0" hidden="0"/>
    </dxf>
    <dxf>
      <border outline="0">
        <right style="thin">
          <color indexed="64"/>
        </right>
      </border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179069</xdr:rowOff>
    </xdr:from>
    <xdr:to>
      <xdr:col>3</xdr:col>
      <xdr:colOff>979170</xdr:colOff>
      <xdr:row>50</xdr:row>
      <xdr:rowOff>18109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4F0E7BC-1F7C-4FCD-84D0-D98270F63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27144"/>
          <a:ext cx="7705725" cy="6900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179069</xdr:rowOff>
    </xdr:from>
    <xdr:to>
      <xdr:col>3</xdr:col>
      <xdr:colOff>857250</xdr:colOff>
      <xdr:row>82</xdr:row>
      <xdr:rowOff>793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224D7D9-5A8F-41C4-895C-BA51D554D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885169"/>
          <a:ext cx="7581900" cy="5612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3</xdr:col>
      <xdr:colOff>752474</xdr:colOff>
      <xdr:row>117</xdr:row>
      <xdr:rowOff>92697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BC98F80-D726-4193-AFC7-33FC560F7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497300"/>
          <a:ext cx="7477124" cy="64268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179069</xdr:rowOff>
    </xdr:from>
    <xdr:to>
      <xdr:col>3</xdr:col>
      <xdr:colOff>723900</xdr:colOff>
      <xdr:row>136</xdr:row>
      <xdr:rowOff>64769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6371A48-9C95-4BB1-B1EA-FC792BF48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3010494"/>
          <a:ext cx="7448550" cy="3324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3</xdr:col>
      <xdr:colOff>628650</xdr:colOff>
      <xdr:row>178</xdr:row>
      <xdr:rowOff>126270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487E76F-83F7-4414-A411-8ABFC23ED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450925"/>
          <a:ext cx="7353300" cy="75462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3</xdr:col>
      <xdr:colOff>619124</xdr:colOff>
      <xdr:row>221</xdr:row>
      <xdr:rowOff>50757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66CD3A5-0A41-4513-85A6-D4369B200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4051875"/>
          <a:ext cx="7343774" cy="76517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221</xdr:row>
      <xdr:rowOff>179069</xdr:rowOff>
    </xdr:from>
    <xdr:to>
      <xdr:col>3</xdr:col>
      <xdr:colOff>466725</xdr:colOff>
      <xdr:row>237</xdr:row>
      <xdr:rowOff>112237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5051EE5-65EB-4201-98ED-490477D5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1831894"/>
          <a:ext cx="7191375" cy="28287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3</xdr:col>
      <xdr:colOff>457200</xdr:colOff>
      <xdr:row>245</xdr:row>
      <xdr:rowOff>26670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F159981-7B58-49E6-B511-80B4892C0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729400"/>
          <a:ext cx="7181850" cy="1293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068\Downloads\Privately%20Placed%20Children%20Info%20LHCC-Draf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Fees"/>
      <sheetName val="Refund Calculator"/>
      <sheetName val="Definition"/>
      <sheetName val="Privately Placed Children Info 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46EEAC8-C334-4453-9A53-618B29DE6D53}" name="Table635" displayName="Table635" ref="A10:X49" totalsRowShown="0" headerRowDxfId="83" dataDxfId="82" tableBorderDxfId="81">
  <tableColumns count="24">
    <tableColumn id="1" xr3:uid="{44A4B6FC-3203-447B-945C-F696C0F97289}" name="Column1" dataDxfId="80"/>
    <tableColumn id="2" xr3:uid="{3ECB74FD-365B-409A-95D2-8B45BD307C6F}" name="Column2" dataDxfId="79">
      <calculatedColumnFormula>#REF!</calculatedColumnFormula>
    </tableColumn>
    <tableColumn id="20" xr3:uid="{C3E735EF-F3C8-46D1-A268-770A16978340}" name="Column5" dataDxfId="78"/>
    <tableColumn id="23" xr3:uid="{6EBCFB43-D394-45FA-BAD6-943D99B32874}" name="Column6" dataDxfId="77"/>
    <tableColumn id="10" xr3:uid="{8F58DDC6-E498-4370-8BDB-1EB86AD449EA}" name="Column62" dataDxfId="76">
      <calculatedColumnFormula>IF(ISERROR(VLOOKUP(D11,$G$989:$H$993,2,FALSE)),"",(VLOOKUP(D11,$G$989:$H$993,2,FALSE)))</calculatedColumnFormula>
    </tableColumn>
    <tableColumn id="16" xr3:uid="{EB2D1409-ED4A-44E0-90CD-77B80FB8DAE3}" name="Column4" dataDxfId="75"/>
    <tableColumn id="3" xr3:uid="{381D22E0-C2D8-4811-B1ED-5AC8CE40BCB8}" name="Column7" dataDxfId="74" dataCellStyle="Currency">
      <calculatedColumnFormula>[1]!Table6[[#This Row],[Column7]]</calculatedColumnFormula>
    </tableColumn>
    <tableColumn id="15" xr3:uid="{5EC8C1A2-DEE7-4A6B-A6BB-6410929F6869}" name="Column8" dataDxfId="73" dataCellStyle="Currency">
      <calculatedColumnFormula>IF(AND(Table635[[#This Row],[Column7]]&gt;$J$987,Table635[[#This Row],[Column7]]&lt;$J$988),Table635[[#This Row],[Column7]]-$J$987,IF(Table635[[#This Row],[Column7]]&gt;=$J$988,Table635[[#This Row],[Column7]]*25%,""))</calculatedColumnFormula>
    </tableColumn>
    <tableColumn id="4" xr3:uid="{610739B2-BE0F-4744-BC1D-CA962E046FA7}" name="Column9" dataDxfId="72"/>
    <tableColumn id="5" xr3:uid="{267BDDB5-082C-4FA6-B178-4F19C32BD1CB}" name="Column10" dataDxfId="71"/>
    <tableColumn id="9" xr3:uid="{793666FB-C288-462F-822B-1ACF220EADD4}" name="Column11" dataDxfId="70"/>
    <tableColumn id="6" xr3:uid="{A6DC42C2-3E5B-4F6D-9F24-AD7C732C4ADC}" name="Column12" dataDxfId="69"/>
    <tableColumn id="7" xr3:uid="{B21C89FF-4041-445F-912E-35D66F1C0FA1}" name="Column13" dataDxfId="68"/>
    <tableColumn id="13" xr3:uid="{7BC080E7-FE2D-45B7-AFAE-FE97B3A34AA1}" name="Column14" dataDxfId="67"/>
    <tableColumn id="12" xr3:uid="{045174BA-23A2-4513-B5D5-02496C63F66A}" name="Column15" dataDxfId="66"/>
    <tableColumn id="18" xr3:uid="{D1DCC8D5-14C0-4102-9A37-5706C13CA100}" name="Column16" dataDxfId="65"/>
    <tableColumn id="11" xr3:uid="{600E4500-0FD0-4C0C-BAFD-08E805081620}" name="Column17" dataDxfId="64"/>
    <tableColumn id="14" xr3:uid="{053DB241-6344-479C-802B-5290FA7BB38E}" name="Column18" dataDxfId="63" dataCellStyle="Currency">
      <calculatedColumnFormula>SUM(I11:Q11)</calculatedColumnFormula>
    </tableColumn>
    <tableColumn id="8" xr3:uid="{38FBEC16-A85A-40FA-B8C3-A7A8A4CCF89D}" name="Column182" dataDxfId="62" dataCellStyle="Currency">
      <calculatedColumnFormula>IF(ISERROR(AVERAGE(Table635[[#This Row],[Column9]:[Column17]])),"",(AVERAGE(Table635[[#This Row],[Column9]:[Column17]])))</calculatedColumnFormula>
    </tableColumn>
    <tableColumn id="21" xr3:uid="{29B36185-511F-4B7E-83AC-801CA19A8391}" name="Column19" dataDxfId="61">
      <calculatedColumnFormula>IF(ISERROR(Table635[[#This Row],[Column62]]*Table635[[#This Row],[Column8]]*Table635[[#This Row],[Column18]]),"",(Table635[[#This Row],[Column62]]*Table635[[#This Row],[Column8]]*Table635[[#This Row],[Column18]]))</calculatedColumnFormula>
    </tableColumn>
    <tableColumn id="22" xr3:uid="{941E4746-482A-40DC-8D6B-ECF87DE5730D}" name="Column192" dataDxfId="60" dataCellStyle="Currency"/>
    <tableColumn id="19" xr3:uid="{ED4EC984-C454-4AD4-972B-A9EFC9353E9F}" name="Column193" dataDxfId="59" dataCellStyle="Currency"/>
    <tableColumn id="24" xr3:uid="{A5A16AF3-D19C-4934-B973-16155859F054}" name="Column194" dataDxfId="58"/>
    <tableColumn id="17" xr3:uid="{93D8E30A-2144-498C-B823-34422279EED9}" name="Column20" dataDxfId="5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D320A38-3DCA-4F67-8BBA-98C8BC81565D}" name="Table6358" displayName="Table6358" ref="A10:S17" totalsRowShown="0" headerRowDxfId="56" dataDxfId="55" tableBorderDxfId="54">
  <tableColumns count="19">
    <tableColumn id="1" xr3:uid="{692222C4-54CB-49F8-AB79-17C5E1C4AC5D}" name="Column1" dataDxfId="53"/>
    <tableColumn id="2" xr3:uid="{7E83A4B6-9C75-4EA0-BF49-057B3B34C914}" name="Column2" dataDxfId="52"/>
    <tableColumn id="3" xr3:uid="{9D083CD0-C023-490E-A1E3-9FD5D3930B85}" name="Column7" dataDxfId="51" dataCellStyle="Currency"/>
    <tableColumn id="15" xr3:uid="{1F5024C4-C9EA-4D46-B405-9865BF89B98A}" name="Column8" dataDxfId="50" dataCellStyle="Currency">
      <calculatedColumnFormula>IFERROR(Table6358[[#This Row],[Column7]]*0.25,"")</calculatedColumnFormula>
    </tableColumn>
    <tableColumn id="4" xr3:uid="{58180988-1805-42D9-9AFF-66F944EAC962}" name="Column9" dataDxfId="49"/>
    <tableColumn id="5" xr3:uid="{137919AB-8B40-4E7B-8A70-61E66A3E7A5B}" name="Column10" dataDxfId="48"/>
    <tableColumn id="9" xr3:uid="{599D6CE2-9B95-4EE9-9C04-E65ECA508BA3}" name="Column11" dataDxfId="47"/>
    <tableColumn id="6" xr3:uid="{661C2F4B-7AD4-432B-AB47-4A9AC5B47573}" name="Column12" dataDxfId="46"/>
    <tableColumn id="7" xr3:uid="{BC24EE40-5204-43E0-B211-D89BA92170FB}" name="Column13" dataDxfId="45"/>
    <tableColumn id="13" xr3:uid="{22E491BD-38F6-4187-B74F-74CB9E32EDF7}" name="Column14" dataDxfId="44"/>
    <tableColumn id="12" xr3:uid="{70138B14-809E-4AEB-ABB0-EDB38C4A15FC}" name="Column15" dataDxfId="43"/>
    <tableColumn id="18" xr3:uid="{2D18E794-8B45-402B-8140-004B7D0BCA80}" name="Column16" dataDxfId="42"/>
    <tableColumn id="11" xr3:uid="{2F1E5AD5-7580-4D2B-9629-10AA35C4B2D9}" name="Column17" dataDxfId="41"/>
    <tableColumn id="8" xr3:uid="{0B43E7F5-D16F-47A8-9CC9-6EFD38EF5DBF}" name="Column18" dataDxfId="40" dataCellStyle="Currency">
      <calculatedColumnFormula>SUM(E11:M11)</calculatedColumnFormula>
    </tableColumn>
    <tableColumn id="14" xr3:uid="{BA9CF778-1CA6-44D0-AD1C-FC09E5F2C8D4}" name="Column182" dataDxfId="39" dataCellStyle="Currency">
      <calculatedColumnFormula>Table6358[[#This Row],[Column8]]*Table6358[[#This Row],[Column18]]</calculatedColumnFormula>
    </tableColumn>
    <tableColumn id="17" xr3:uid="{A54E5D25-EC9F-4F2C-B138-DB2C8B7E0877}" name="Column1822" dataDxfId="38" dataCellStyle="Currency"/>
    <tableColumn id="10" xr3:uid="{4CC9A376-763C-4F14-ADB2-6D2410AE2CC1}" name="Column183" dataDxfId="37" dataCellStyle="Currency"/>
    <tableColumn id="16" xr3:uid="{69F25221-0619-43CF-A3EC-7108AB46B40F}" name="Column184" dataDxfId="36"/>
    <tableColumn id="21" xr3:uid="{10B855EC-18A3-455F-86DD-68A455595A5E}" name="Column19" dataDxfId="35">
      <calculatedColumnFormula>Table6358[[#This Row],[Column8]]*Table6358[[#This Row],[Column18]]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08074A3-FC5B-4631-BC68-8EBC1A559D43}" name="Table63447" displayName="Table63447" ref="A9:D20" totalsRowShown="0" headerRowDxfId="31" dataDxfId="30" tableBorderDxfId="29">
  <tableColumns count="4">
    <tableColumn id="1" xr3:uid="{2A9896B7-E20B-4C03-BD8B-DB23CA619EEC}" name="Column1" dataDxfId="28"/>
    <tableColumn id="10" xr3:uid="{3063EF57-4452-4277-BEBC-AF7D857A43D5}" name="Column3" dataDxfId="27"/>
    <tableColumn id="2" xr3:uid="{54296F58-0B07-4B28-A689-21446054EF6D}" name="Column4" dataDxfId="26"/>
    <tableColumn id="14" xr3:uid="{7ED4C304-0E37-4E95-B72E-B4795F20E7F8}" name="Column6" dataDxfId="2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531CD31-723B-45F6-9369-68A04407B521}" name="Table63446" displayName="Table63446" ref="A9:E19" totalsRowShown="0" headerRowDxfId="24" dataDxfId="23" tableBorderDxfId="22">
  <tableColumns count="5">
    <tableColumn id="1" xr3:uid="{4F2F82E5-1502-44A0-8E37-DAA757F975DD}" name="Column1" dataDxfId="21"/>
    <tableColumn id="14" xr3:uid="{35262B8F-BB57-4588-8E78-090F6857D0A4}" name="Column6" dataDxfId="20"/>
    <tableColumn id="8" xr3:uid="{B9E1EF5F-36F1-4891-81BC-4E35964A940F}" name="Column18" dataDxfId="19" dataCellStyle="Comma">
      <calculatedColumnFormula>SUM(#REF!)</calculatedColumnFormula>
    </tableColumn>
    <tableColumn id="2" xr3:uid="{B3CBEFD6-2C3C-40FF-8C37-6868CEB66CD4}" name="Column19" dataDxfId="18">
      <calculatedColumnFormula>SUM(C10)</calculatedColumnFormula>
    </tableColumn>
    <tableColumn id="3" xr3:uid="{611C6B3E-8445-4606-9011-19CE43706583}" name="Column20" dataDxfId="1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9F7326-2ADB-4019-B64A-119E44A2B109}" name="Table6344" displayName="Table6344" ref="A8:N27" totalsRowShown="0" headerRowDxfId="16" dataDxfId="15" tableBorderDxfId="14">
  <tableColumns count="14">
    <tableColumn id="1" xr3:uid="{2A9896B7-E20B-4C03-BD8B-DB23CA619EEC}" name="Column1" dataDxfId="13"/>
    <tableColumn id="10" xr3:uid="{3063EF57-4452-4277-BEBC-AF7D857A43D5}" name="Column3" dataDxfId="12">
      <calculatedColumnFormula>'2 - Base Fees Refund'!B11</calculatedColumnFormula>
    </tableColumn>
    <tableColumn id="16" xr3:uid="{EC34110A-95DB-4247-8BF2-D055922A3CEE}" name="Column4" dataDxfId="11">
      <calculatedColumnFormula>'2 - Base Fees Refund'!C11</calculatedColumnFormula>
    </tableColumn>
    <tableColumn id="17" xr3:uid="{E8652940-642F-4B82-B86B-9582E66778DA}" name="Column5" dataDxfId="10">
      <calculatedColumnFormula>'2 - Base Fees Refund'!D11</calculatedColumnFormula>
    </tableColumn>
    <tableColumn id="4" xr3:uid="{CED16BBA-E41C-4570-B487-E44EC31CD696}" name="Column9" dataDxfId="9"/>
    <tableColumn id="5" xr3:uid="{AEC604FC-E798-4679-A68C-B40FD6B96AD0}" name="Column10" dataDxfId="8"/>
    <tableColumn id="9" xr3:uid="{37BC4750-BC76-4E8E-BA62-439686AC3DA7}" name="Column11" dataDxfId="7"/>
    <tableColumn id="6" xr3:uid="{03E7927D-33BE-4010-897F-CA2A3C98F1CA}" name="Column12" dataDxfId="6"/>
    <tableColumn id="7" xr3:uid="{2703C1E4-7BD1-4A57-B717-7C1A9A3F9D75}" name="Column13" dataDxfId="5"/>
    <tableColumn id="13" xr3:uid="{60982CA4-46A4-438F-9EF9-4BE35F0622C5}" name="Column14" dataDxfId="4"/>
    <tableColumn id="12" xr3:uid="{5AD84809-045F-43DA-935A-EF91196AEFB4}" name="Column15" dataDxfId="3"/>
    <tableColumn id="18" xr3:uid="{79A25C17-286E-4E7A-B0EB-644A70CFF6CC}" name="Column16" dataDxfId="2"/>
    <tableColumn id="11" xr3:uid="{2E1C1C80-1764-4983-A7E0-94A1ED31CC68}" name="Column17" dataDxfId="1"/>
    <tableColumn id="8" xr3:uid="{F4FF6F54-B7DD-4E9F-B5D5-381D620920D7}" name="Column18" dataDxfId="0" dataCellStyle="Comma">
      <calculatedColumnFormula>IF(ISERROR(AVERAGE(Table6344[[#This Row],[Column9]:[Column17]])),"",(AVERAGE(Table6344[[#This Row],[Column9]:[Column17]])))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39F01-0BEE-4CCB-A1E1-99BEC80080C1}">
  <sheetPr>
    <tabColor rgb="FFFFFF00"/>
    <pageSetUpPr fitToPage="1"/>
  </sheetPr>
  <dimension ref="A1:D11"/>
  <sheetViews>
    <sheetView showGridLines="0" topLeftCell="A73" zoomScaleNormal="100" workbookViewId="0">
      <selection activeCell="A247" sqref="A247"/>
    </sheetView>
  </sheetViews>
  <sheetFormatPr defaultRowHeight="14.4" x14ac:dyDescent="0.3"/>
  <cols>
    <col min="1" max="1" width="32.5546875" customWidth="1"/>
    <col min="2" max="2" width="42.88671875" bestFit="1" customWidth="1"/>
    <col min="3" max="3" width="22.6640625" customWidth="1"/>
    <col min="4" max="4" width="18.77734375" customWidth="1"/>
  </cols>
  <sheetData>
    <row r="1" spans="1:4" ht="14.4" customHeight="1" x14ac:dyDescent="0.3">
      <c r="A1" s="266" t="s">
        <v>134</v>
      </c>
      <c r="B1" s="266"/>
      <c r="C1" s="266"/>
      <c r="D1" s="266"/>
    </row>
    <row r="2" spans="1:4" ht="14.4" customHeight="1" x14ac:dyDescent="0.3">
      <c r="A2" s="266"/>
      <c r="B2" s="266"/>
      <c r="C2" s="266"/>
      <c r="D2" s="266"/>
    </row>
    <row r="3" spans="1:4" ht="112.8" customHeight="1" x14ac:dyDescent="0.3">
      <c r="A3" s="266"/>
      <c r="B3" s="266"/>
      <c r="C3" s="266"/>
      <c r="D3" s="266"/>
    </row>
    <row r="5" spans="1:4" ht="46.8" customHeight="1" x14ac:dyDescent="0.35">
      <c r="A5" s="267" t="s">
        <v>150</v>
      </c>
      <c r="B5" s="267"/>
      <c r="C5" s="267"/>
      <c r="D5" s="267"/>
    </row>
    <row r="7" spans="1:4" x14ac:dyDescent="0.3">
      <c r="A7" s="131" t="s">
        <v>135</v>
      </c>
      <c r="B7" s="131"/>
    </row>
    <row r="9" spans="1:4" x14ac:dyDescent="0.3">
      <c r="A9" s="127" t="s">
        <v>146</v>
      </c>
      <c r="B9" s="127"/>
    </row>
    <row r="11" spans="1:4" x14ac:dyDescent="0.3">
      <c r="A11" s="95" t="s">
        <v>149</v>
      </c>
      <c r="B11" s="95"/>
      <c r="C11" s="95"/>
    </row>
  </sheetData>
  <sheetProtection algorithmName="SHA-512" hashValue="jyS6wvya5aPwDbsnH33OKYRIElAG2b2N/iu7LxQ9394Eg3WxpV2HXGNJt6XLVRUjUy/M4AUoJwLaV8BrYBK3Vg==" saltValue="RyGuPUED1diOMCv75ariJQ==" spinCount="100000" sheet="1" objects="1" scenarios="1"/>
  <mergeCells count="2">
    <mergeCell ref="A1:D3"/>
    <mergeCell ref="A5:D5"/>
  </mergeCells>
  <pageMargins left="0.7" right="0.7" top="0.75" bottom="0.75" header="0.3" footer="0.3"/>
  <pageSetup scale="56" orientation="portrait" r:id="rId1"/>
  <headerFooter>
    <oddHeader>&amp;C&amp;G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73FA-31E3-4F4B-AFC2-D313A55C2ECB}">
  <sheetPr>
    <tabColor rgb="FFFF0000"/>
  </sheetPr>
  <dimension ref="A1:E43"/>
  <sheetViews>
    <sheetView showGridLines="0" showZeros="0" workbookViewId="0">
      <selection activeCell="F24" sqref="F24"/>
    </sheetView>
  </sheetViews>
  <sheetFormatPr defaultRowHeight="14.4" x14ac:dyDescent="0.3"/>
  <cols>
    <col min="1" max="1" width="1.5546875" style="47" customWidth="1"/>
    <col min="2" max="2" width="47.44140625" style="47" customWidth="1"/>
    <col min="3" max="3" width="35.77734375" style="48" customWidth="1"/>
    <col min="4" max="4" width="35.77734375" style="47" customWidth="1"/>
    <col min="5" max="5" width="48.5546875" style="47" customWidth="1"/>
    <col min="6" max="16384" width="8.88671875" style="47"/>
  </cols>
  <sheetData>
    <row r="1" spans="1:5" ht="14.4" customHeight="1" x14ac:dyDescent="0.3">
      <c r="A1" s="275" t="s">
        <v>156</v>
      </c>
      <c r="B1" s="306"/>
      <c r="C1" s="306"/>
      <c r="D1" s="306"/>
      <c r="E1" s="306"/>
    </row>
    <row r="2" spans="1:5" ht="14.4" customHeight="1" x14ac:dyDescent="0.3">
      <c r="A2" s="275"/>
      <c r="B2" s="306"/>
      <c r="C2" s="306"/>
      <c r="D2" s="306"/>
      <c r="E2" s="306"/>
    </row>
    <row r="3" spans="1:5" ht="48.6" customHeight="1" x14ac:dyDescent="0.3">
      <c r="A3" s="275"/>
      <c r="B3" s="306"/>
      <c r="C3" s="306"/>
      <c r="D3" s="306"/>
      <c r="E3" s="306"/>
    </row>
    <row r="4" spans="1:5" ht="23.4" thickBot="1" x14ac:dyDescent="0.45">
      <c r="B4" s="13"/>
    </row>
    <row r="5" spans="1:5" ht="35.4" customHeight="1" thickBot="1" x14ac:dyDescent="0.35">
      <c r="B5" s="357" t="s">
        <v>92</v>
      </c>
      <c r="C5" s="358"/>
      <c r="D5" s="358"/>
      <c r="E5" s="359"/>
    </row>
    <row r="6" spans="1:5" ht="29.4" customHeight="1" thickBot="1" x14ac:dyDescent="0.35">
      <c r="B6" s="284" t="s">
        <v>63</v>
      </c>
      <c r="C6" s="285"/>
      <c r="D6" s="285"/>
      <c r="E6" s="286"/>
    </row>
    <row r="7" spans="1:5" ht="58.35" customHeight="1" x14ac:dyDescent="0.3">
      <c r="A7" s="52"/>
      <c r="B7" s="273" t="s">
        <v>69</v>
      </c>
      <c r="C7" s="273" t="s">
        <v>128</v>
      </c>
      <c r="D7" s="273" t="s">
        <v>127</v>
      </c>
      <c r="E7" s="273" t="s">
        <v>130</v>
      </c>
    </row>
    <row r="8" spans="1:5" ht="29.4" customHeight="1" thickBot="1" x14ac:dyDescent="0.35">
      <c r="B8" s="297"/>
      <c r="C8" s="297"/>
      <c r="D8" s="297"/>
      <c r="E8" s="297"/>
    </row>
    <row r="9" spans="1:5" ht="30" hidden="1" customHeight="1" thickBot="1" x14ac:dyDescent="0.35">
      <c r="A9" s="52" t="s">
        <v>2</v>
      </c>
      <c r="B9" s="74" t="s">
        <v>8</v>
      </c>
      <c r="C9" s="75" t="s">
        <v>33</v>
      </c>
      <c r="D9" s="47" t="s">
        <v>81</v>
      </c>
      <c r="E9" s="47" t="s">
        <v>106</v>
      </c>
    </row>
    <row r="10" spans="1:5" x14ac:dyDescent="0.3">
      <c r="A10" s="52"/>
      <c r="B10" s="116" t="s">
        <v>70</v>
      </c>
      <c r="C10" s="117">
        <f>'2 - Base Fees Refund'!I51</f>
        <v>0</v>
      </c>
      <c r="D10" s="115">
        <v>0</v>
      </c>
      <c r="E10" s="117">
        <f>Table63446[[#This Row],[Column18]]</f>
        <v>0</v>
      </c>
    </row>
    <row r="11" spans="1:5" x14ac:dyDescent="0.3">
      <c r="A11" s="52"/>
      <c r="B11" s="116" t="s">
        <v>17</v>
      </c>
      <c r="C11" s="117">
        <f>'3 - Registration Fees Refund'!F19</f>
        <v>0</v>
      </c>
      <c r="D11" s="115">
        <v>0</v>
      </c>
      <c r="E11" s="117">
        <f>'3 - Registration Fees Refund'!H19</f>
        <v>0</v>
      </c>
    </row>
    <row r="12" spans="1:5" x14ac:dyDescent="0.3">
      <c r="A12" s="73"/>
      <c r="B12" s="116" t="s">
        <v>18</v>
      </c>
      <c r="C12" s="117">
        <f>'3 - Registration Fees Refund'!F20</f>
        <v>0</v>
      </c>
      <c r="D12" s="115">
        <v>0</v>
      </c>
      <c r="E12" s="117">
        <f>'3 - Registration Fees Refund'!I19</f>
        <v>0</v>
      </c>
    </row>
    <row r="13" spans="1:5" x14ac:dyDescent="0.3">
      <c r="A13" s="73"/>
      <c r="B13" s="116" t="s">
        <v>19</v>
      </c>
      <c r="C13" s="117">
        <f>'3 - Registration Fees Refund'!F21</f>
        <v>0</v>
      </c>
      <c r="D13" s="115">
        <v>0</v>
      </c>
      <c r="E13" s="117">
        <f>'3 - Registration Fees Refund'!J19</f>
        <v>0</v>
      </c>
    </row>
    <row r="14" spans="1:5" x14ac:dyDescent="0.3">
      <c r="A14" s="73"/>
      <c r="B14" s="116" t="s">
        <v>20</v>
      </c>
      <c r="C14" s="117">
        <f>'3 - Registration Fees Refund'!F22</f>
        <v>0</v>
      </c>
      <c r="D14" s="115">
        <v>0</v>
      </c>
      <c r="E14" s="117">
        <f>'3 - Registration Fees Refund'!K19</f>
        <v>0</v>
      </c>
    </row>
    <row r="15" spans="1:5" x14ac:dyDescent="0.3">
      <c r="A15" s="73"/>
      <c r="B15" s="116" t="s">
        <v>21</v>
      </c>
      <c r="C15" s="117">
        <f>'3 - Registration Fees Refund'!F23</f>
        <v>0</v>
      </c>
      <c r="D15" s="115">
        <v>0</v>
      </c>
      <c r="E15" s="117">
        <f>'3 - Registration Fees Refund'!L19</f>
        <v>0</v>
      </c>
    </row>
    <row r="16" spans="1:5" x14ac:dyDescent="0.3">
      <c r="A16" s="73"/>
      <c r="B16" s="116" t="s">
        <v>22</v>
      </c>
      <c r="C16" s="117">
        <f>'3 - Registration Fees Refund'!F24</f>
        <v>0</v>
      </c>
      <c r="D16" s="115">
        <v>0</v>
      </c>
      <c r="E16" s="117">
        <f>'3 - Registration Fees Refund'!M19</f>
        <v>0</v>
      </c>
    </row>
    <row r="17" spans="1:5" x14ac:dyDescent="0.3">
      <c r="A17" s="73"/>
      <c r="B17" s="116" t="s">
        <v>23</v>
      </c>
      <c r="C17" s="117">
        <f>'3 - Registration Fees Refund'!F25</f>
        <v>0</v>
      </c>
      <c r="D17" s="115">
        <v>0</v>
      </c>
      <c r="E17" s="117">
        <f>'3 - Registration Fees Refund'!N19</f>
        <v>0</v>
      </c>
    </row>
    <row r="18" spans="1:5" ht="15" thickBot="1" x14ac:dyDescent="0.35">
      <c r="A18" s="73"/>
      <c r="B18" s="118" t="s">
        <v>24</v>
      </c>
      <c r="C18" s="117">
        <f>'3 - Registration Fees Refund'!F26</f>
        <v>0</v>
      </c>
      <c r="D18" s="115">
        <v>0</v>
      </c>
      <c r="E18" s="117">
        <f>'3 - Registration Fees Refund'!O19</f>
        <v>0</v>
      </c>
    </row>
    <row r="19" spans="1:5" ht="15" thickBot="1" x14ac:dyDescent="0.35">
      <c r="A19" s="73"/>
      <c r="B19" s="119" t="s">
        <v>46</v>
      </c>
      <c r="C19" s="120">
        <f>SUM(C10:C18)</f>
        <v>0</v>
      </c>
      <c r="D19" s="120">
        <f>SUM(D10:D18)</f>
        <v>0</v>
      </c>
      <c r="E19" s="120">
        <f>SUM(E10:E18)</f>
        <v>0</v>
      </c>
    </row>
    <row r="22" spans="1:5" x14ac:dyDescent="0.3">
      <c r="B22" s="47" t="s">
        <v>237</v>
      </c>
    </row>
    <row r="23" spans="1:5" x14ac:dyDescent="0.3">
      <c r="B23" s="47" t="s">
        <v>238</v>
      </c>
    </row>
    <row r="24" spans="1:5" x14ac:dyDescent="0.3">
      <c r="B24" s="47" t="s">
        <v>252</v>
      </c>
    </row>
    <row r="26" spans="1:5" x14ac:dyDescent="0.3">
      <c r="B26" s="47" t="s">
        <v>239</v>
      </c>
    </row>
    <row r="27" spans="1:5" x14ac:dyDescent="0.3">
      <c r="B27" s="47" t="s">
        <v>240</v>
      </c>
    </row>
    <row r="28" spans="1:5" x14ac:dyDescent="0.3">
      <c r="B28" s="47" t="s">
        <v>241</v>
      </c>
    </row>
    <row r="30" spans="1:5" x14ac:dyDescent="0.3">
      <c r="B30" s="47" t="s">
        <v>243</v>
      </c>
    </row>
    <row r="31" spans="1:5" x14ac:dyDescent="0.3">
      <c r="B31" s="47" t="s">
        <v>242</v>
      </c>
    </row>
    <row r="33" spans="2:2" x14ac:dyDescent="0.3">
      <c r="B33" s="47" t="s">
        <v>244</v>
      </c>
    </row>
    <row r="34" spans="2:2" x14ac:dyDescent="0.3">
      <c r="B34" s="47" t="s">
        <v>253</v>
      </c>
    </row>
    <row r="36" spans="2:2" x14ac:dyDescent="0.3">
      <c r="B36" s="47" t="s">
        <v>245</v>
      </c>
    </row>
    <row r="37" spans="2:2" x14ac:dyDescent="0.3">
      <c r="B37" s="47" t="s">
        <v>253</v>
      </c>
    </row>
    <row r="39" spans="2:2" x14ac:dyDescent="0.3">
      <c r="B39" s="47" t="s">
        <v>246</v>
      </c>
    </row>
    <row r="40" spans="2:2" x14ac:dyDescent="0.3">
      <c r="B40" s="47" t="s">
        <v>247</v>
      </c>
    </row>
    <row r="42" spans="2:2" x14ac:dyDescent="0.3">
      <c r="B42" s="47" t="s">
        <v>248</v>
      </c>
    </row>
    <row r="43" spans="2:2" x14ac:dyDescent="0.3">
      <c r="B43" s="47" t="s">
        <v>249</v>
      </c>
    </row>
  </sheetData>
  <sheetProtection insertRows="0" sort="0" autoFilter="0"/>
  <mergeCells count="7">
    <mergeCell ref="D7:D8"/>
    <mergeCell ref="E7:E8"/>
    <mergeCell ref="A1:E3"/>
    <mergeCell ref="B5:E5"/>
    <mergeCell ref="B6:E6"/>
    <mergeCell ref="B7:B8"/>
    <mergeCell ref="C7:C8"/>
  </mergeCells>
  <phoneticPr fontId="18" type="noConversion"/>
  <dataValidations count="2">
    <dataValidation allowBlank="1" showInputMessage="1" showErrorMessage="1" promptTitle="Unique children" prompt="New Enrolment for market children (excluding fee subsidy children)" sqref="E10:E18 C10" xr:uid="{3B1DF053-2E22-417C-B190-BFE5DE15E498}"/>
    <dataValidation allowBlank="1" showInputMessage="1" showErrorMessage="1" promptTitle="Unique children" prompt="New Enrolment for market children including fee subsidy children_x000a_" sqref="C11:C18" xr:uid="{C62A3992-93F2-489D-A3CD-F2255D1791D3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80492-3B86-4D0D-A5B1-2C859C510515}">
  <sheetPr>
    <tabColor rgb="FFFF0000"/>
  </sheetPr>
  <dimension ref="A1:N1387"/>
  <sheetViews>
    <sheetView showGridLines="0" showZeros="0" workbookViewId="0">
      <selection activeCell="B9" sqref="B9"/>
    </sheetView>
  </sheetViews>
  <sheetFormatPr defaultRowHeight="14.4" x14ac:dyDescent="0.3"/>
  <cols>
    <col min="1" max="1" width="1.5546875" style="47" customWidth="1"/>
    <col min="2" max="4" width="32.5546875" style="47" customWidth="1"/>
    <col min="5" max="13" width="12.44140625" style="47" customWidth="1"/>
    <col min="14" max="14" width="16" style="48" customWidth="1"/>
    <col min="15" max="16384" width="8.88671875" style="47"/>
  </cols>
  <sheetData>
    <row r="1" spans="1:14" ht="14.4" customHeight="1" x14ac:dyDescent="0.3">
      <c r="A1" s="275" t="s">
        <v>67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14.4" customHeight="1" x14ac:dyDescent="0.3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48.6" customHeight="1" x14ac:dyDescent="0.3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23.4" thickBot="1" x14ac:dyDescent="0.45">
      <c r="B4" s="13"/>
      <c r="C4" s="13"/>
      <c r="D4" s="13"/>
    </row>
    <row r="5" spans="1:14" ht="47.4" customHeight="1" thickBot="1" x14ac:dyDescent="0.35">
      <c r="E5" s="284" t="s">
        <v>93</v>
      </c>
      <c r="F5" s="285"/>
      <c r="G5" s="285"/>
      <c r="H5" s="285"/>
      <c r="I5" s="285"/>
      <c r="J5" s="285"/>
      <c r="K5" s="285"/>
      <c r="L5" s="285"/>
      <c r="M5" s="286"/>
      <c r="N5" s="76" t="s">
        <v>94</v>
      </c>
    </row>
    <row r="6" spans="1:14" ht="58.35" customHeight="1" thickBot="1" x14ac:dyDescent="0.35">
      <c r="A6" s="52"/>
      <c r="B6" s="273" t="s">
        <v>112</v>
      </c>
      <c r="C6" s="273" t="s">
        <v>113</v>
      </c>
      <c r="D6" s="273" t="s">
        <v>57</v>
      </c>
      <c r="E6" s="53" t="s">
        <v>16</v>
      </c>
      <c r="F6" s="53" t="s">
        <v>17</v>
      </c>
      <c r="G6" s="53" t="s">
        <v>18</v>
      </c>
      <c r="H6" s="53" t="s">
        <v>19</v>
      </c>
      <c r="I6" s="53" t="s">
        <v>20</v>
      </c>
      <c r="J6" s="53" t="s">
        <v>21</v>
      </c>
      <c r="K6" s="53" t="s">
        <v>22</v>
      </c>
      <c r="L6" s="53" t="s">
        <v>23</v>
      </c>
      <c r="M6" s="54" t="s">
        <v>24</v>
      </c>
      <c r="N6" s="298" t="s">
        <v>129</v>
      </c>
    </row>
    <row r="7" spans="1:14" ht="29.4" customHeight="1" thickBot="1" x14ac:dyDescent="0.35">
      <c r="B7" s="297"/>
      <c r="C7" s="297"/>
      <c r="D7" s="297"/>
      <c r="E7" s="55" t="s">
        <v>68</v>
      </c>
      <c r="F7" s="55" t="s">
        <v>68</v>
      </c>
      <c r="G7" s="55" t="s">
        <v>68</v>
      </c>
      <c r="H7" s="55" t="s">
        <v>68</v>
      </c>
      <c r="I7" s="55" t="s">
        <v>68</v>
      </c>
      <c r="J7" s="55" t="s">
        <v>68</v>
      </c>
      <c r="K7" s="55" t="s">
        <v>68</v>
      </c>
      <c r="L7" s="55" t="s">
        <v>68</v>
      </c>
      <c r="M7" s="55" t="s">
        <v>68</v>
      </c>
      <c r="N7" s="299"/>
    </row>
    <row r="8" spans="1:14" ht="30" hidden="1" customHeight="1" thickBot="1" x14ac:dyDescent="0.35">
      <c r="A8" s="52" t="s">
        <v>2</v>
      </c>
      <c r="B8" s="77" t="s">
        <v>5</v>
      </c>
      <c r="C8" s="77" t="s">
        <v>6</v>
      </c>
      <c r="D8" s="77" t="s">
        <v>7</v>
      </c>
      <c r="E8" s="78" t="s">
        <v>1</v>
      </c>
      <c r="F8" s="79" t="s">
        <v>26</v>
      </c>
      <c r="G8" s="79" t="s">
        <v>27</v>
      </c>
      <c r="H8" s="79" t="s">
        <v>3</v>
      </c>
      <c r="I8" s="80" t="s">
        <v>28</v>
      </c>
      <c r="J8" s="81" t="s">
        <v>29</v>
      </c>
      <c r="K8" s="81" t="s">
        <v>30</v>
      </c>
      <c r="L8" s="81" t="s">
        <v>31</v>
      </c>
      <c r="M8" s="81" t="s">
        <v>32</v>
      </c>
      <c r="N8" s="82" t="s">
        <v>33</v>
      </c>
    </row>
    <row r="9" spans="1:14" x14ac:dyDescent="0.3">
      <c r="A9" s="52"/>
      <c r="B9" s="121">
        <f>'2 - Base Fees Refund'!B11</f>
        <v>0</v>
      </c>
      <c r="C9" s="122">
        <f>'2 - Base Fees Refund'!C11</f>
        <v>0</v>
      </c>
      <c r="D9" s="123">
        <f>'2 - Base Fees Refund'!D11</f>
        <v>0</v>
      </c>
      <c r="E9" s="124">
        <f>'2 - Base Fees Refund'!I11</f>
        <v>0</v>
      </c>
      <c r="F9" s="124">
        <f>'2 - Base Fees Refund'!J11</f>
        <v>0</v>
      </c>
      <c r="G9" s="124">
        <f>'2 - Base Fees Refund'!K11</f>
        <v>0</v>
      </c>
      <c r="H9" s="124">
        <f>'2 - Base Fees Refund'!L11</f>
        <v>0</v>
      </c>
      <c r="I9" s="124">
        <f>'2 - Base Fees Refund'!M11</f>
        <v>0</v>
      </c>
      <c r="J9" s="124">
        <f>'2 - Base Fees Refund'!N11</f>
        <v>0</v>
      </c>
      <c r="K9" s="124">
        <f>'2 - Base Fees Refund'!O11</f>
        <v>0</v>
      </c>
      <c r="L9" s="124">
        <f>'2 - Base Fees Refund'!P11</f>
        <v>0</v>
      </c>
      <c r="M9" s="124">
        <f>'2 - Base Fees Refund'!Q11</f>
        <v>0</v>
      </c>
      <c r="N9" s="125">
        <f>IF(ISERROR(AVERAGE(Table6344[[#This Row],[Column9]:[Column17]])),"",(AVERAGE(Table6344[[#This Row],[Column9]:[Column17]])))</f>
        <v>0</v>
      </c>
    </row>
    <row r="10" spans="1:14" x14ac:dyDescent="0.3">
      <c r="A10" s="52"/>
      <c r="B10" s="121">
        <f>'2 - Base Fees Refund'!B12</f>
        <v>0</v>
      </c>
      <c r="C10" s="122">
        <f>'2 - Base Fees Refund'!C12</f>
        <v>0</v>
      </c>
      <c r="D10" s="123">
        <f>'2 - Base Fees Refund'!D12</f>
        <v>0</v>
      </c>
      <c r="E10" s="124">
        <f>'2 - Base Fees Refund'!I12</f>
        <v>0</v>
      </c>
      <c r="F10" s="124">
        <f>'2 - Base Fees Refund'!J12</f>
        <v>0</v>
      </c>
      <c r="G10" s="124">
        <f>'2 - Base Fees Refund'!K12</f>
        <v>0</v>
      </c>
      <c r="H10" s="124">
        <f>'2 - Base Fees Refund'!L12</f>
        <v>0</v>
      </c>
      <c r="I10" s="124">
        <f>'2 - Base Fees Refund'!M12</f>
        <v>0</v>
      </c>
      <c r="J10" s="124">
        <f>'2 - Base Fees Refund'!N12</f>
        <v>0</v>
      </c>
      <c r="K10" s="124">
        <f>'2 - Base Fees Refund'!O12</f>
        <v>0</v>
      </c>
      <c r="L10" s="124">
        <f>'2 - Base Fees Refund'!P12</f>
        <v>0</v>
      </c>
      <c r="M10" s="124">
        <f>'2 - Base Fees Refund'!Q12</f>
        <v>0</v>
      </c>
      <c r="N10" s="125">
        <f>IF(ISERROR(AVERAGE(Table6344[[#This Row],[Column9]:[Column17]])),"",(AVERAGE(Table6344[[#This Row],[Column9]:[Column17]])))</f>
        <v>0</v>
      </c>
    </row>
    <row r="11" spans="1:14" x14ac:dyDescent="0.3">
      <c r="A11" s="83"/>
      <c r="B11" s="121">
        <f>'2 - Base Fees Refund'!B13</f>
        <v>0</v>
      </c>
      <c r="C11" s="122">
        <f>'2 - Base Fees Refund'!C13</f>
        <v>0</v>
      </c>
      <c r="D11" s="123">
        <f>'2 - Base Fees Refund'!D13</f>
        <v>0</v>
      </c>
      <c r="E11" s="124">
        <f>'2 - Base Fees Refund'!I13</f>
        <v>0</v>
      </c>
      <c r="F11" s="124">
        <f>'2 - Base Fees Refund'!J13</f>
        <v>0</v>
      </c>
      <c r="G11" s="124">
        <f>'2 - Base Fees Refund'!K13</f>
        <v>0</v>
      </c>
      <c r="H11" s="124">
        <f>'2 - Base Fees Refund'!L13</f>
        <v>0</v>
      </c>
      <c r="I11" s="124">
        <f>'2 - Base Fees Refund'!M13</f>
        <v>0</v>
      </c>
      <c r="J11" s="124">
        <f>'2 - Base Fees Refund'!N13</f>
        <v>0</v>
      </c>
      <c r="K11" s="124">
        <f>'2 - Base Fees Refund'!O13</f>
        <v>0</v>
      </c>
      <c r="L11" s="124">
        <f>'2 - Base Fees Refund'!P13</f>
        <v>0</v>
      </c>
      <c r="M11" s="124">
        <f>'2 - Base Fees Refund'!Q13</f>
        <v>0</v>
      </c>
      <c r="N11" s="125">
        <f>IF(ISERROR(AVERAGE(Table6344[[#This Row],[Column9]:[Column17]])),"",(AVERAGE(Table6344[[#This Row],[Column9]:[Column17]])))</f>
        <v>0</v>
      </c>
    </row>
    <row r="12" spans="1:14" x14ac:dyDescent="0.3">
      <c r="A12" s="83"/>
      <c r="B12" s="121">
        <f>'2 - Base Fees Refund'!B14</f>
        <v>0</v>
      </c>
      <c r="C12" s="122">
        <f>'2 - Base Fees Refund'!C14</f>
        <v>0</v>
      </c>
      <c r="D12" s="123">
        <f>'2 - Base Fees Refund'!D14</f>
        <v>0</v>
      </c>
      <c r="E12" s="124">
        <f>'2 - Base Fees Refund'!I14</f>
        <v>0</v>
      </c>
      <c r="F12" s="124">
        <f>'2 - Base Fees Refund'!J14</f>
        <v>0</v>
      </c>
      <c r="G12" s="124">
        <f>'2 - Base Fees Refund'!K14</f>
        <v>0</v>
      </c>
      <c r="H12" s="124">
        <f>'2 - Base Fees Refund'!L14</f>
        <v>0</v>
      </c>
      <c r="I12" s="124">
        <f>'2 - Base Fees Refund'!M14</f>
        <v>0</v>
      </c>
      <c r="J12" s="124">
        <f>'2 - Base Fees Refund'!N14</f>
        <v>0</v>
      </c>
      <c r="K12" s="124">
        <f>'2 - Base Fees Refund'!O14</f>
        <v>0</v>
      </c>
      <c r="L12" s="124">
        <f>'2 - Base Fees Refund'!P14</f>
        <v>0</v>
      </c>
      <c r="M12" s="124">
        <f>'2 - Base Fees Refund'!Q14</f>
        <v>0</v>
      </c>
      <c r="N12" s="125">
        <f>IF(ISERROR(AVERAGE(Table6344[[#This Row],[Column9]:[Column17]])),"",(AVERAGE(Table6344[[#This Row],[Column9]:[Column17]])))</f>
        <v>0</v>
      </c>
    </row>
    <row r="13" spans="1:14" x14ac:dyDescent="0.3">
      <c r="A13" s="83"/>
      <c r="B13" s="121">
        <f>'2 - Base Fees Refund'!B15</f>
        <v>0</v>
      </c>
      <c r="C13" s="122">
        <f>'2 - Base Fees Refund'!C15</f>
        <v>0</v>
      </c>
      <c r="D13" s="123">
        <f>'2 - Base Fees Refund'!D15</f>
        <v>0</v>
      </c>
      <c r="E13" s="124">
        <f>'2 - Base Fees Refund'!I15</f>
        <v>0</v>
      </c>
      <c r="F13" s="124">
        <f>'2 - Base Fees Refund'!J15</f>
        <v>0</v>
      </c>
      <c r="G13" s="124">
        <f>'2 - Base Fees Refund'!K15</f>
        <v>0</v>
      </c>
      <c r="H13" s="124">
        <f>'2 - Base Fees Refund'!L15</f>
        <v>0</v>
      </c>
      <c r="I13" s="124">
        <f>'2 - Base Fees Refund'!M15</f>
        <v>0</v>
      </c>
      <c r="J13" s="124">
        <f>'2 - Base Fees Refund'!N15</f>
        <v>0</v>
      </c>
      <c r="K13" s="124">
        <f>'2 - Base Fees Refund'!O15</f>
        <v>0</v>
      </c>
      <c r="L13" s="124">
        <f>'2 - Base Fees Refund'!P15</f>
        <v>0</v>
      </c>
      <c r="M13" s="124">
        <f>'2 - Base Fees Refund'!Q15</f>
        <v>0</v>
      </c>
      <c r="N13" s="125">
        <f>IF(ISERROR(AVERAGE(Table6344[[#This Row],[Column9]:[Column17]])),"",(AVERAGE(Table6344[[#This Row],[Column9]:[Column17]])))</f>
        <v>0</v>
      </c>
    </row>
    <row r="14" spans="1:14" x14ac:dyDescent="0.3">
      <c r="A14" s="83"/>
      <c r="B14" s="121">
        <f>'2 - Base Fees Refund'!B16</f>
        <v>0</v>
      </c>
      <c r="C14" s="122">
        <f>'2 - Base Fees Refund'!C16</f>
        <v>0</v>
      </c>
      <c r="D14" s="123">
        <f>'2 - Base Fees Refund'!D16</f>
        <v>0</v>
      </c>
      <c r="E14" s="124">
        <f>'2 - Base Fees Refund'!I16</f>
        <v>0</v>
      </c>
      <c r="F14" s="124">
        <f>'2 - Base Fees Refund'!J16</f>
        <v>0</v>
      </c>
      <c r="G14" s="124">
        <f>'2 - Base Fees Refund'!K16</f>
        <v>0</v>
      </c>
      <c r="H14" s="124">
        <f>'2 - Base Fees Refund'!L16</f>
        <v>0</v>
      </c>
      <c r="I14" s="124">
        <f>'2 - Base Fees Refund'!M16</f>
        <v>0</v>
      </c>
      <c r="J14" s="124">
        <f>'2 - Base Fees Refund'!N16</f>
        <v>0</v>
      </c>
      <c r="K14" s="124">
        <f>'2 - Base Fees Refund'!O16</f>
        <v>0</v>
      </c>
      <c r="L14" s="124">
        <f>'2 - Base Fees Refund'!P16</f>
        <v>0</v>
      </c>
      <c r="M14" s="124">
        <f>'2 - Base Fees Refund'!Q16</f>
        <v>0</v>
      </c>
      <c r="N14" s="125">
        <f>IF(ISERROR(AVERAGE(Table6344[[#This Row],[Column9]:[Column17]])),"",(AVERAGE(Table6344[[#This Row],[Column9]:[Column17]])))</f>
        <v>0</v>
      </c>
    </row>
    <row r="15" spans="1:14" x14ac:dyDescent="0.3">
      <c r="A15" s="83"/>
      <c r="B15" s="121">
        <f>'2 - Base Fees Refund'!B17</f>
        <v>0</v>
      </c>
      <c r="C15" s="122">
        <f>'2 - Base Fees Refund'!C17</f>
        <v>0</v>
      </c>
      <c r="D15" s="123">
        <f>'2 - Base Fees Refund'!D17</f>
        <v>0</v>
      </c>
      <c r="E15" s="124">
        <f>'2 - Base Fees Refund'!I17</f>
        <v>0</v>
      </c>
      <c r="F15" s="124">
        <f>'2 - Base Fees Refund'!J17</f>
        <v>0</v>
      </c>
      <c r="G15" s="124">
        <f>'2 - Base Fees Refund'!K17</f>
        <v>0</v>
      </c>
      <c r="H15" s="124">
        <f>'2 - Base Fees Refund'!L17</f>
        <v>0</v>
      </c>
      <c r="I15" s="124">
        <f>'2 - Base Fees Refund'!M17</f>
        <v>0</v>
      </c>
      <c r="J15" s="124">
        <f>'2 - Base Fees Refund'!N17</f>
        <v>0</v>
      </c>
      <c r="K15" s="124">
        <f>'2 - Base Fees Refund'!O17</f>
        <v>0</v>
      </c>
      <c r="L15" s="124">
        <f>'2 - Base Fees Refund'!P17</f>
        <v>0</v>
      </c>
      <c r="M15" s="124">
        <f>'2 - Base Fees Refund'!Q17</f>
        <v>0</v>
      </c>
      <c r="N15" s="125">
        <f>IF(ISERROR(AVERAGE(Table6344[[#This Row],[Column9]:[Column17]])),"",(AVERAGE(Table6344[[#This Row],[Column9]:[Column17]])))</f>
        <v>0</v>
      </c>
    </row>
    <row r="16" spans="1:14" x14ac:dyDescent="0.3">
      <c r="A16" s="83"/>
      <c r="B16" s="121">
        <f>'2 - Base Fees Refund'!B38</f>
        <v>0</v>
      </c>
      <c r="C16" s="122">
        <f>'2 - Base Fees Refund'!C38</f>
        <v>0</v>
      </c>
      <c r="D16" s="123">
        <f>'2 - Base Fees Refund'!D38</f>
        <v>0</v>
      </c>
      <c r="E16" s="124">
        <f>'2 - Base Fees Refund'!I38</f>
        <v>0</v>
      </c>
      <c r="F16" s="124">
        <f>'2 - Base Fees Refund'!J38</f>
        <v>0</v>
      </c>
      <c r="G16" s="124">
        <f>'2 - Base Fees Refund'!K38</f>
        <v>0</v>
      </c>
      <c r="H16" s="124">
        <f>'2 - Base Fees Refund'!L38</f>
        <v>0</v>
      </c>
      <c r="I16" s="124">
        <f>'2 - Base Fees Refund'!M38</f>
        <v>0</v>
      </c>
      <c r="J16" s="124">
        <f>'2 - Base Fees Refund'!N38</f>
        <v>0</v>
      </c>
      <c r="K16" s="124">
        <f>'2 - Base Fees Refund'!O38</f>
        <v>0</v>
      </c>
      <c r="L16" s="124">
        <f>'2 - Base Fees Refund'!P38</f>
        <v>0</v>
      </c>
      <c r="M16" s="124">
        <f>'2 - Base Fees Refund'!Q38</f>
        <v>0</v>
      </c>
      <c r="N16" s="125">
        <f>IF(ISERROR(AVERAGE(Table6344[[#This Row],[Column9]:[Column17]])),"",(AVERAGE(Table6344[[#This Row],[Column9]:[Column17]])))</f>
        <v>0</v>
      </c>
    </row>
    <row r="17" spans="1:14" x14ac:dyDescent="0.3">
      <c r="A17" s="83"/>
      <c r="B17" s="121">
        <f>'2 - Base Fees Refund'!B39</f>
        <v>0</v>
      </c>
      <c r="C17" s="122">
        <f>'2 - Base Fees Refund'!C39</f>
        <v>0</v>
      </c>
      <c r="D17" s="123">
        <f>'2 - Base Fees Refund'!D39</f>
        <v>0</v>
      </c>
      <c r="E17" s="124">
        <f>'2 - Base Fees Refund'!I39</f>
        <v>0</v>
      </c>
      <c r="F17" s="124">
        <f>'2 - Base Fees Refund'!J39</f>
        <v>0</v>
      </c>
      <c r="G17" s="124">
        <f>'2 - Base Fees Refund'!K39</f>
        <v>0</v>
      </c>
      <c r="H17" s="124">
        <f>'2 - Base Fees Refund'!L39</f>
        <v>0</v>
      </c>
      <c r="I17" s="124">
        <f>'2 - Base Fees Refund'!M39</f>
        <v>0</v>
      </c>
      <c r="J17" s="124">
        <f>'2 - Base Fees Refund'!N39</f>
        <v>0</v>
      </c>
      <c r="K17" s="124">
        <f>'2 - Base Fees Refund'!O39</f>
        <v>0</v>
      </c>
      <c r="L17" s="124">
        <f>'2 - Base Fees Refund'!P39</f>
        <v>0</v>
      </c>
      <c r="M17" s="124">
        <f>'2 - Base Fees Refund'!Q39</f>
        <v>0</v>
      </c>
      <c r="N17" s="125">
        <f>IF(ISERROR(AVERAGE(Table6344[[#This Row],[Column9]:[Column17]])),"",(AVERAGE(Table6344[[#This Row],[Column9]:[Column17]])))</f>
        <v>0</v>
      </c>
    </row>
    <row r="18" spans="1:14" x14ac:dyDescent="0.3">
      <c r="A18" s="83"/>
      <c r="B18" s="121">
        <f>'2 - Base Fees Refund'!B40</f>
        <v>0</v>
      </c>
      <c r="C18" s="122">
        <f>'2 - Base Fees Refund'!C40</f>
        <v>0</v>
      </c>
      <c r="D18" s="123">
        <f>'2 - Base Fees Refund'!D40</f>
        <v>0</v>
      </c>
      <c r="E18" s="124">
        <f>'2 - Base Fees Refund'!I40</f>
        <v>0</v>
      </c>
      <c r="F18" s="124">
        <f>'2 - Base Fees Refund'!J40</f>
        <v>0</v>
      </c>
      <c r="G18" s="124">
        <f>'2 - Base Fees Refund'!K40</f>
        <v>0</v>
      </c>
      <c r="H18" s="124">
        <f>'2 - Base Fees Refund'!L40</f>
        <v>0</v>
      </c>
      <c r="I18" s="124">
        <f>'2 - Base Fees Refund'!M40</f>
        <v>0</v>
      </c>
      <c r="J18" s="124">
        <f>'2 - Base Fees Refund'!N40</f>
        <v>0</v>
      </c>
      <c r="K18" s="124">
        <f>'2 - Base Fees Refund'!O40</f>
        <v>0</v>
      </c>
      <c r="L18" s="124">
        <f>'2 - Base Fees Refund'!P40</f>
        <v>0</v>
      </c>
      <c r="M18" s="124">
        <f>'2 - Base Fees Refund'!Q40</f>
        <v>0</v>
      </c>
      <c r="N18" s="125">
        <f>IF(ISERROR(AVERAGE(Table6344[[#This Row],[Column9]:[Column17]])),"",(AVERAGE(Table6344[[#This Row],[Column9]:[Column17]])))</f>
        <v>0</v>
      </c>
    </row>
    <row r="19" spans="1:14" x14ac:dyDescent="0.3">
      <c r="A19" s="83"/>
      <c r="B19" s="121">
        <f>'2 - Base Fees Refund'!B41</f>
        <v>0</v>
      </c>
      <c r="C19" s="122">
        <f>'2 - Base Fees Refund'!C41</f>
        <v>0</v>
      </c>
      <c r="D19" s="123">
        <f>'2 - Base Fees Refund'!D41</f>
        <v>0</v>
      </c>
      <c r="E19" s="124">
        <f>'2 - Base Fees Refund'!I41</f>
        <v>0</v>
      </c>
      <c r="F19" s="124">
        <f>'2 - Base Fees Refund'!J41</f>
        <v>0</v>
      </c>
      <c r="G19" s="124">
        <f>'2 - Base Fees Refund'!K41</f>
        <v>0</v>
      </c>
      <c r="H19" s="124">
        <f>'2 - Base Fees Refund'!L41</f>
        <v>0</v>
      </c>
      <c r="I19" s="124">
        <f>'2 - Base Fees Refund'!M41</f>
        <v>0</v>
      </c>
      <c r="J19" s="124">
        <f>'2 - Base Fees Refund'!N41</f>
        <v>0</v>
      </c>
      <c r="K19" s="124">
        <f>'2 - Base Fees Refund'!O41</f>
        <v>0</v>
      </c>
      <c r="L19" s="124">
        <f>'2 - Base Fees Refund'!P41</f>
        <v>0</v>
      </c>
      <c r="M19" s="124">
        <f>'2 - Base Fees Refund'!Q41</f>
        <v>0</v>
      </c>
      <c r="N19" s="125">
        <f>IF(ISERROR(AVERAGE(Table6344[[#This Row],[Column9]:[Column17]])),"",(AVERAGE(Table6344[[#This Row],[Column9]:[Column17]])))</f>
        <v>0</v>
      </c>
    </row>
    <row r="20" spans="1:14" x14ac:dyDescent="0.3">
      <c r="A20" s="83"/>
      <c r="B20" s="121">
        <f>'2 - Base Fees Refund'!B42</f>
        <v>0</v>
      </c>
      <c r="C20" s="122">
        <f>'2 - Base Fees Refund'!C42</f>
        <v>0</v>
      </c>
      <c r="D20" s="123">
        <f>'2 - Base Fees Refund'!D42</f>
        <v>0</v>
      </c>
      <c r="E20" s="124">
        <f>'2 - Base Fees Refund'!I42</f>
        <v>0</v>
      </c>
      <c r="F20" s="124">
        <f>'2 - Base Fees Refund'!J42</f>
        <v>0</v>
      </c>
      <c r="G20" s="124">
        <f>'2 - Base Fees Refund'!K42</f>
        <v>0</v>
      </c>
      <c r="H20" s="124">
        <f>'2 - Base Fees Refund'!L42</f>
        <v>0</v>
      </c>
      <c r="I20" s="124">
        <f>'2 - Base Fees Refund'!M42</f>
        <v>0</v>
      </c>
      <c r="J20" s="124">
        <f>'2 - Base Fees Refund'!N42</f>
        <v>0</v>
      </c>
      <c r="K20" s="124">
        <f>'2 - Base Fees Refund'!O42</f>
        <v>0</v>
      </c>
      <c r="L20" s="124">
        <f>'2 - Base Fees Refund'!P42</f>
        <v>0</v>
      </c>
      <c r="M20" s="124">
        <f>'2 - Base Fees Refund'!Q42</f>
        <v>0</v>
      </c>
      <c r="N20" s="125">
        <f>IF(ISERROR(AVERAGE(Table6344[[#This Row],[Column9]:[Column17]])),"",(AVERAGE(Table6344[[#This Row],[Column9]:[Column17]])))</f>
        <v>0</v>
      </c>
    </row>
    <row r="21" spans="1:14" x14ac:dyDescent="0.3">
      <c r="A21" s="83"/>
      <c r="B21" s="121">
        <f>'2 - Base Fees Refund'!B43</f>
        <v>0</v>
      </c>
      <c r="C21" s="122">
        <f>'2 - Base Fees Refund'!C43</f>
        <v>0</v>
      </c>
      <c r="D21" s="123">
        <f>'2 - Base Fees Refund'!D43</f>
        <v>0</v>
      </c>
      <c r="E21" s="124">
        <f>'2 - Base Fees Refund'!I43</f>
        <v>0</v>
      </c>
      <c r="F21" s="124">
        <f>'2 - Base Fees Refund'!J43</f>
        <v>0</v>
      </c>
      <c r="G21" s="124">
        <f>'2 - Base Fees Refund'!K43</f>
        <v>0</v>
      </c>
      <c r="H21" s="124">
        <f>'2 - Base Fees Refund'!L43</f>
        <v>0</v>
      </c>
      <c r="I21" s="124">
        <f>'2 - Base Fees Refund'!M43</f>
        <v>0</v>
      </c>
      <c r="J21" s="124">
        <f>'2 - Base Fees Refund'!N43</f>
        <v>0</v>
      </c>
      <c r="K21" s="124">
        <f>'2 - Base Fees Refund'!O43</f>
        <v>0</v>
      </c>
      <c r="L21" s="124">
        <f>'2 - Base Fees Refund'!P43</f>
        <v>0</v>
      </c>
      <c r="M21" s="124">
        <f>'2 - Base Fees Refund'!Q43</f>
        <v>0</v>
      </c>
      <c r="N21" s="125">
        <f>IF(ISERROR(AVERAGE(Table6344[[#This Row],[Column9]:[Column17]])),"",(AVERAGE(Table6344[[#This Row],[Column9]:[Column17]])))</f>
        <v>0</v>
      </c>
    </row>
    <row r="22" spans="1:14" x14ac:dyDescent="0.3">
      <c r="A22" s="83"/>
      <c r="B22" s="121">
        <f>'2 - Base Fees Refund'!B44</f>
        <v>0</v>
      </c>
      <c r="C22" s="122">
        <f>'2 - Base Fees Refund'!C44</f>
        <v>0</v>
      </c>
      <c r="D22" s="123">
        <f>'2 - Base Fees Refund'!D44</f>
        <v>0</v>
      </c>
      <c r="E22" s="124">
        <f>'2 - Base Fees Refund'!I44</f>
        <v>0</v>
      </c>
      <c r="F22" s="124">
        <f>'2 - Base Fees Refund'!J44</f>
        <v>0</v>
      </c>
      <c r="G22" s="124">
        <f>'2 - Base Fees Refund'!K44</f>
        <v>0</v>
      </c>
      <c r="H22" s="124">
        <f>'2 - Base Fees Refund'!L44</f>
        <v>0</v>
      </c>
      <c r="I22" s="124">
        <f>'2 - Base Fees Refund'!M44</f>
        <v>0</v>
      </c>
      <c r="J22" s="124">
        <f>'2 - Base Fees Refund'!N44</f>
        <v>0</v>
      </c>
      <c r="K22" s="124">
        <f>'2 - Base Fees Refund'!O44</f>
        <v>0</v>
      </c>
      <c r="L22" s="124">
        <f>'2 - Base Fees Refund'!P44</f>
        <v>0</v>
      </c>
      <c r="M22" s="124">
        <f>'2 - Base Fees Refund'!Q44</f>
        <v>0</v>
      </c>
      <c r="N22" s="125">
        <f>IF(ISERROR(AVERAGE(Table6344[[#This Row],[Column9]:[Column17]])),"",(AVERAGE(Table6344[[#This Row],[Column9]:[Column17]])))</f>
        <v>0</v>
      </c>
    </row>
    <row r="23" spans="1:14" x14ac:dyDescent="0.3">
      <c r="A23" s="83"/>
      <c r="B23" s="121">
        <f>'2 - Base Fees Refund'!B45</f>
        <v>0</v>
      </c>
      <c r="C23" s="122">
        <f>'2 - Base Fees Refund'!C45</f>
        <v>0</v>
      </c>
      <c r="D23" s="123">
        <f>'2 - Base Fees Refund'!D45</f>
        <v>0</v>
      </c>
      <c r="E23" s="124">
        <f>'2 - Base Fees Refund'!I45</f>
        <v>0</v>
      </c>
      <c r="F23" s="124">
        <f>'2 - Base Fees Refund'!J45</f>
        <v>0</v>
      </c>
      <c r="G23" s="124">
        <f>'2 - Base Fees Refund'!K45</f>
        <v>0</v>
      </c>
      <c r="H23" s="124">
        <f>'2 - Base Fees Refund'!L45</f>
        <v>0</v>
      </c>
      <c r="I23" s="124">
        <f>'2 - Base Fees Refund'!M45</f>
        <v>0</v>
      </c>
      <c r="J23" s="124">
        <f>'2 - Base Fees Refund'!N45</f>
        <v>0</v>
      </c>
      <c r="K23" s="124">
        <f>'2 - Base Fees Refund'!O45</f>
        <v>0</v>
      </c>
      <c r="L23" s="124">
        <f>'2 - Base Fees Refund'!P45</f>
        <v>0</v>
      </c>
      <c r="M23" s="124">
        <f>'2 - Base Fees Refund'!Q45</f>
        <v>0</v>
      </c>
      <c r="N23" s="125">
        <f>IF(ISERROR(AVERAGE(Table6344[[#This Row],[Column9]:[Column17]])),"",(AVERAGE(Table6344[[#This Row],[Column9]:[Column17]])))</f>
        <v>0</v>
      </c>
    </row>
    <row r="24" spans="1:14" x14ac:dyDescent="0.3">
      <c r="A24" s="83"/>
      <c r="B24" s="121">
        <f>'2 - Base Fees Refund'!B46</f>
        <v>0</v>
      </c>
      <c r="C24" s="122">
        <f>'2 - Base Fees Refund'!C46</f>
        <v>0</v>
      </c>
      <c r="D24" s="123">
        <f>'2 - Base Fees Refund'!D46</f>
        <v>0</v>
      </c>
      <c r="E24" s="124">
        <f>'2 - Base Fees Refund'!I46</f>
        <v>0</v>
      </c>
      <c r="F24" s="124">
        <f>'2 - Base Fees Refund'!J46</f>
        <v>0</v>
      </c>
      <c r="G24" s="124">
        <f>'2 - Base Fees Refund'!K46</f>
        <v>0</v>
      </c>
      <c r="H24" s="124">
        <f>'2 - Base Fees Refund'!L46</f>
        <v>0</v>
      </c>
      <c r="I24" s="124">
        <f>'2 - Base Fees Refund'!M46</f>
        <v>0</v>
      </c>
      <c r="J24" s="124">
        <f>'2 - Base Fees Refund'!N46</f>
        <v>0</v>
      </c>
      <c r="K24" s="124">
        <f>'2 - Base Fees Refund'!O46</f>
        <v>0</v>
      </c>
      <c r="L24" s="124">
        <f>'2 - Base Fees Refund'!P46</f>
        <v>0</v>
      </c>
      <c r="M24" s="124">
        <f>'2 - Base Fees Refund'!Q46</f>
        <v>0</v>
      </c>
      <c r="N24" s="125">
        <f>IF(ISERROR(AVERAGE(Table6344[[#This Row],[Column9]:[Column17]])),"",(AVERAGE(Table6344[[#This Row],[Column9]:[Column17]])))</f>
        <v>0</v>
      </c>
    </row>
    <row r="25" spans="1:14" x14ac:dyDescent="0.3">
      <c r="A25" s="83"/>
      <c r="B25" s="121">
        <f>'2 - Base Fees Refund'!B47</f>
        <v>0</v>
      </c>
      <c r="C25" s="122">
        <f>'2 - Base Fees Refund'!C47</f>
        <v>0</v>
      </c>
      <c r="D25" s="123">
        <f>'2 - Base Fees Refund'!D47</f>
        <v>0</v>
      </c>
      <c r="E25" s="124">
        <f>'2 - Base Fees Refund'!I47</f>
        <v>0</v>
      </c>
      <c r="F25" s="124">
        <f>'2 - Base Fees Refund'!J47</f>
        <v>0</v>
      </c>
      <c r="G25" s="124">
        <f>'2 - Base Fees Refund'!K47</f>
        <v>0</v>
      </c>
      <c r="H25" s="124">
        <f>'2 - Base Fees Refund'!L47</f>
        <v>0</v>
      </c>
      <c r="I25" s="124">
        <f>'2 - Base Fees Refund'!M47</f>
        <v>0</v>
      </c>
      <c r="J25" s="124">
        <f>'2 - Base Fees Refund'!N47</f>
        <v>0</v>
      </c>
      <c r="K25" s="124">
        <f>'2 - Base Fees Refund'!O47</f>
        <v>0</v>
      </c>
      <c r="L25" s="124">
        <f>'2 - Base Fees Refund'!P47</f>
        <v>0</v>
      </c>
      <c r="M25" s="124">
        <f>'2 - Base Fees Refund'!Q47</f>
        <v>0</v>
      </c>
      <c r="N25" s="125">
        <f>IF(ISERROR(AVERAGE(Table6344[[#This Row],[Column9]:[Column17]])),"",(AVERAGE(Table6344[[#This Row],[Column9]:[Column17]])))</f>
        <v>0</v>
      </c>
    </row>
    <row r="26" spans="1:14" x14ac:dyDescent="0.3">
      <c r="A26" s="83"/>
      <c r="B26" s="121">
        <f>'2 - Base Fees Refund'!B48</f>
        <v>0</v>
      </c>
      <c r="C26" s="122">
        <f>'2 - Base Fees Refund'!C48</f>
        <v>0</v>
      </c>
      <c r="D26" s="123">
        <f>'2 - Base Fees Refund'!D48</f>
        <v>0</v>
      </c>
      <c r="E26" s="124">
        <f>'2 - Base Fees Refund'!I48</f>
        <v>0</v>
      </c>
      <c r="F26" s="124">
        <f>'2 - Base Fees Refund'!J48</f>
        <v>0</v>
      </c>
      <c r="G26" s="124">
        <f>'2 - Base Fees Refund'!K48</f>
        <v>0</v>
      </c>
      <c r="H26" s="124">
        <f>'2 - Base Fees Refund'!L48</f>
        <v>0</v>
      </c>
      <c r="I26" s="124">
        <f>'2 - Base Fees Refund'!M48</f>
        <v>0</v>
      </c>
      <c r="J26" s="124">
        <f>'2 - Base Fees Refund'!N48</f>
        <v>0</v>
      </c>
      <c r="K26" s="124">
        <f>'2 - Base Fees Refund'!O48</f>
        <v>0</v>
      </c>
      <c r="L26" s="124">
        <f>'2 - Base Fees Refund'!P48</f>
        <v>0</v>
      </c>
      <c r="M26" s="124">
        <f>'2 - Base Fees Refund'!Q48</f>
        <v>0</v>
      </c>
      <c r="N26" s="125">
        <f>IF(ISERROR(AVERAGE(Table6344[[#This Row],[Column9]:[Column17]])),"",(AVERAGE(Table6344[[#This Row],[Column9]:[Column17]])))</f>
        <v>0</v>
      </c>
    </row>
    <row r="27" spans="1:14" x14ac:dyDescent="0.3">
      <c r="A27" s="83"/>
      <c r="B27" s="121">
        <f>'2 - Base Fees Refund'!B49</f>
        <v>0</v>
      </c>
      <c r="C27" s="122">
        <f>'2 - Base Fees Refund'!C49</f>
        <v>0</v>
      </c>
      <c r="D27" s="123">
        <f>'2 - Base Fees Refund'!D49</f>
        <v>0</v>
      </c>
      <c r="E27" s="124">
        <f>'2 - Base Fees Refund'!I49</f>
        <v>0</v>
      </c>
      <c r="F27" s="124">
        <f>'2 - Base Fees Refund'!J49</f>
        <v>0</v>
      </c>
      <c r="G27" s="124">
        <f>'2 - Base Fees Refund'!K49</f>
        <v>0</v>
      </c>
      <c r="H27" s="124">
        <f>'2 - Base Fees Refund'!L49</f>
        <v>0</v>
      </c>
      <c r="I27" s="124">
        <f>'2 - Base Fees Refund'!M49</f>
        <v>0</v>
      </c>
      <c r="J27" s="124">
        <f>'2 - Base Fees Refund'!N49</f>
        <v>0</v>
      </c>
      <c r="K27" s="124">
        <f>'2 - Base Fees Refund'!O49</f>
        <v>0</v>
      </c>
      <c r="L27" s="124">
        <f>'2 - Base Fees Refund'!P49</f>
        <v>0</v>
      </c>
      <c r="M27" s="124">
        <f>'2 - Base Fees Refund'!Q49</f>
        <v>0</v>
      </c>
      <c r="N27" s="125">
        <f>IF(ISERROR(AVERAGE(Table6344[[#This Row],[Column9]:[Column17]])),"",(AVERAGE(Table6344[[#This Row],[Column9]:[Column17]])))</f>
        <v>0</v>
      </c>
    </row>
    <row r="29" spans="1:14" ht="15" thickBot="1" x14ac:dyDescent="0.35">
      <c r="D29" s="48" t="s">
        <v>104</v>
      </c>
      <c r="E29" s="126">
        <f>SUM(Table6344[Column9])</f>
        <v>0</v>
      </c>
      <c r="F29" s="126">
        <f>SUM(Table6344[Column10])</f>
        <v>0</v>
      </c>
      <c r="G29" s="126">
        <f>SUM(Table6344[Column11])</f>
        <v>0</v>
      </c>
      <c r="H29" s="126">
        <f>SUM(Table6344[Column12])</f>
        <v>0</v>
      </c>
      <c r="I29" s="126">
        <f>SUM(Table6344[Column13])</f>
        <v>0</v>
      </c>
      <c r="J29" s="126">
        <f>SUM(Table6344[Column14])</f>
        <v>0</v>
      </c>
      <c r="K29" s="126">
        <f>SUM(Table6344[Column15])</f>
        <v>0</v>
      </c>
      <c r="L29" s="126">
        <f>SUM(Table6344[Column16])</f>
        <v>0</v>
      </c>
      <c r="M29" s="126">
        <f>SUM(Table6344[Column17])</f>
        <v>0</v>
      </c>
      <c r="N29" s="126">
        <f>SUM(Table6344[Column18])</f>
        <v>0</v>
      </c>
    </row>
    <row r="30" spans="1:14" ht="15" thickTop="1" x14ac:dyDescent="0.3"/>
    <row r="1378" spans="2:4" x14ac:dyDescent="0.3">
      <c r="B1378" s="47" t="s">
        <v>11</v>
      </c>
      <c r="C1378" s="47" t="s">
        <v>58</v>
      </c>
      <c r="D1378" s="47" t="s">
        <v>54</v>
      </c>
    </row>
    <row r="1379" spans="2:4" x14ac:dyDescent="0.3">
      <c r="B1379" s="47" t="s">
        <v>12</v>
      </c>
      <c r="C1379" s="47" t="s">
        <v>59</v>
      </c>
      <c r="D1379" s="47" t="s">
        <v>55</v>
      </c>
    </row>
    <row r="1380" spans="2:4" x14ac:dyDescent="0.3">
      <c r="B1380" s="47" t="s">
        <v>13</v>
      </c>
      <c r="C1380" s="47" t="s">
        <v>60</v>
      </c>
      <c r="D1380" s="47" t="s">
        <v>56</v>
      </c>
    </row>
    <row r="1381" spans="2:4" x14ac:dyDescent="0.3">
      <c r="B1381" s="47" t="s">
        <v>14</v>
      </c>
      <c r="C1381" s="47" t="s">
        <v>61</v>
      </c>
    </row>
    <row r="1382" spans="2:4" x14ac:dyDescent="0.3">
      <c r="B1382" s="47" t="s">
        <v>38</v>
      </c>
      <c r="C1382" s="47" t="s">
        <v>62</v>
      </c>
    </row>
    <row r="1383" spans="2:4" x14ac:dyDescent="0.3">
      <c r="B1383" s="47" t="s">
        <v>40</v>
      </c>
    </row>
    <row r="1384" spans="2:4" x14ac:dyDescent="0.3">
      <c r="B1384" s="47" t="s">
        <v>42</v>
      </c>
    </row>
    <row r="1385" spans="2:4" x14ac:dyDescent="0.3">
      <c r="B1385" s="47" t="s">
        <v>43</v>
      </c>
    </row>
    <row r="1386" spans="2:4" x14ac:dyDescent="0.3">
      <c r="B1386" s="47" t="s">
        <v>44</v>
      </c>
    </row>
    <row r="1387" spans="2:4" x14ac:dyDescent="0.3">
      <c r="B1387" s="47" t="s">
        <v>15</v>
      </c>
    </row>
  </sheetData>
  <sheetProtection algorithmName="SHA-512" hashValue="+DMEzaXs0PoXx/NP6C+f9Oo2P4CwHzZqxEq38SzZtJH1B1zez+keQeycGvaMEMiU0l08/BW3rNUwiQWPAyXWCA==" saltValue="ZI8fUWbOOEfsCdwwUYeYfg==" spinCount="100000" sheet="1" insertRows="0" sort="0" autoFilter="0"/>
  <mergeCells count="6">
    <mergeCell ref="A1:N3"/>
    <mergeCell ref="E5:M5"/>
    <mergeCell ref="N6:N7"/>
    <mergeCell ref="B6:B7"/>
    <mergeCell ref="C6:C7"/>
    <mergeCell ref="D6:D7"/>
  </mergeCells>
  <phoneticPr fontId="18" type="noConversion"/>
  <dataValidations xWindow="1164" yWindow="648" count="1">
    <dataValidation allowBlank="1" showInputMessage="1" showErrorMessage="1" promptTitle="Number of full-fee children" prompt="Number of full-fee children (excluding fee subsidy children)" sqref="E9:M27" xr:uid="{EAFBB195-4DE9-4ABF-A496-CC961439B86D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3565-B1C5-4FA6-900D-CDBC67219952}">
  <sheetPr>
    <tabColor rgb="FF92D050"/>
    <pageSetUpPr fitToPage="1"/>
  </sheetPr>
  <dimension ref="A1:H104"/>
  <sheetViews>
    <sheetView showGridLines="0" topLeftCell="A10" zoomScaleNormal="100" workbookViewId="0">
      <selection activeCell="C23" sqref="C23"/>
    </sheetView>
  </sheetViews>
  <sheetFormatPr defaultRowHeight="14.4" x14ac:dyDescent="0.3"/>
  <cols>
    <col min="1" max="1" width="15.33203125" style="47" customWidth="1"/>
    <col min="2" max="2" width="42.88671875" style="47" bestFit="1" customWidth="1"/>
    <col min="3" max="3" width="34" style="47" customWidth="1"/>
    <col min="4" max="4" width="47.88671875" style="47" customWidth="1"/>
    <col min="5" max="8" width="11.109375" style="47" customWidth="1"/>
    <col min="9" max="16384" width="8.88671875" style="47"/>
  </cols>
  <sheetData>
    <row r="1" spans="1:8" ht="14.4" customHeight="1" x14ac:dyDescent="0.3">
      <c r="A1" s="266" t="s">
        <v>109</v>
      </c>
      <c r="B1" s="266"/>
      <c r="C1" s="266"/>
      <c r="D1" s="266"/>
      <c r="E1" s="266"/>
      <c r="F1" s="266"/>
      <c r="G1" s="266"/>
      <c r="H1" s="266"/>
    </row>
    <row r="2" spans="1:8" ht="14.4" customHeight="1" x14ac:dyDescent="0.3">
      <c r="A2" s="266"/>
      <c r="B2" s="266"/>
      <c r="C2" s="266"/>
      <c r="D2" s="266"/>
      <c r="E2" s="266"/>
      <c r="F2" s="266"/>
      <c r="G2" s="266"/>
      <c r="H2" s="266"/>
    </row>
    <row r="3" spans="1:8" ht="114" customHeight="1" x14ac:dyDescent="0.3">
      <c r="A3" s="266"/>
      <c r="B3" s="266"/>
      <c r="C3" s="266"/>
      <c r="D3" s="266"/>
      <c r="E3" s="266"/>
      <c r="F3" s="266"/>
      <c r="G3" s="266"/>
      <c r="H3" s="266"/>
    </row>
    <row r="4" spans="1:8" ht="23.4" x14ac:dyDescent="0.45">
      <c r="A4" s="56"/>
      <c r="B4" s="57"/>
      <c r="C4" s="56"/>
    </row>
    <row r="5" spans="1:8" x14ac:dyDescent="0.3">
      <c r="A5" s="56"/>
      <c r="B5" s="58"/>
      <c r="C5" s="56"/>
    </row>
    <row r="6" spans="1:8" ht="25.8" x14ac:dyDescent="0.5">
      <c r="A6" s="56"/>
      <c r="B6" s="84" t="s">
        <v>51</v>
      </c>
      <c r="C6" s="56"/>
    </row>
    <row r="7" spans="1:8" x14ac:dyDescent="0.3">
      <c r="A7" s="56"/>
      <c r="B7" s="58"/>
      <c r="C7" s="56"/>
    </row>
    <row r="8" spans="1:8" x14ac:dyDescent="0.3">
      <c r="A8" s="56"/>
      <c r="B8" s="59" t="s">
        <v>47</v>
      </c>
      <c r="C8" s="56"/>
      <c r="D8" s="28"/>
    </row>
    <row r="9" spans="1:8" x14ac:dyDescent="0.3">
      <c r="A9" s="56"/>
      <c r="B9" s="59" t="s">
        <v>48</v>
      </c>
      <c r="C9" s="56"/>
      <c r="D9" s="28"/>
    </row>
    <row r="10" spans="1:8" x14ac:dyDescent="0.3">
      <c r="A10" s="56"/>
      <c r="B10" s="59" t="s">
        <v>52</v>
      </c>
      <c r="C10" s="56"/>
      <c r="D10" s="29"/>
    </row>
    <row r="11" spans="1:8" x14ac:dyDescent="0.3">
      <c r="A11" s="56"/>
      <c r="B11" s="59" t="s">
        <v>110</v>
      </c>
      <c r="C11" s="56"/>
      <c r="D11" s="28"/>
      <c r="E11" s="62"/>
    </row>
    <row r="12" spans="1:8" x14ac:dyDescent="0.3">
      <c r="A12" s="56"/>
      <c r="B12" s="59" t="s">
        <v>111</v>
      </c>
      <c r="C12" s="56"/>
      <c r="D12" s="30"/>
      <c r="E12" s="62"/>
    </row>
    <row r="13" spans="1:8" x14ac:dyDescent="0.3">
      <c r="A13" s="56"/>
      <c r="B13" s="59" t="s">
        <v>143</v>
      </c>
      <c r="C13" s="56"/>
      <c r="D13" s="30"/>
      <c r="E13" s="62"/>
    </row>
    <row r="14" spans="1:8" x14ac:dyDescent="0.3">
      <c r="A14" s="56"/>
      <c r="B14" s="59" t="s">
        <v>49</v>
      </c>
      <c r="C14" s="56"/>
      <c r="D14" s="28"/>
    </row>
    <row r="15" spans="1:8" x14ac:dyDescent="0.3">
      <c r="A15" s="56"/>
      <c r="B15" s="59" t="s">
        <v>50</v>
      </c>
      <c r="C15" s="56"/>
      <c r="D15" s="28"/>
    </row>
    <row r="16" spans="1:8" ht="43.8" x14ac:dyDescent="0.35">
      <c r="A16" s="56"/>
      <c r="B16" s="60" t="s">
        <v>204</v>
      </c>
      <c r="C16" s="56"/>
      <c r="D16" s="28" t="s">
        <v>91</v>
      </c>
      <c r="E16" s="61" t="str">
        <f>IF(D16="Yes","Please Complete Tab 7 - Closure dates","Please Ignore Tab 7 - Closure dates")</f>
        <v>Please Ignore Tab 7 - Closure dates</v>
      </c>
    </row>
    <row r="17" spans="1:5" x14ac:dyDescent="0.3">
      <c r="A17" s="56"/>
      <c r="B17" s="56"/>
      <c r="C17" s="56"/>
    </row>
    <row r="18" spans="1:5" x14ac:dyDescent="0.3">
      <c r="A18" s="56"/>
      <c r="B18" s="56"/>
      <c r="C18" s="56"/>
    </row>
    <row r="19" spans="1:5" ht="25.8" x14ac:dyDescent="0.5">
      <c r="A19" s="56"/>
      <c r="B19" s="84" t="s">
        <v>262</v>
      </c>
      <c r="C19" s="56"/>
    </row>
    <row r="20" spans="1:5" x14ac:dyDescent="0.3">
      <c r="A20" s="56"/>
      <c r="B20" s="264" t="s">
        <v>269</v>
      </c>
      <c r="C20" s="56"/>
    </row>
    <row r="21" spans="1:5" ht="26.4" customHeight="1" x14ac:dyDescent="0.3">
      <c r="A21" s="56"/>
      <c r="B21" s="269" t="s">
        <v>270</v>
      </c>
      <c r="C21" s="269"/>
      <c r="D21" s="269"/>
      <c r="E21" s="269"/>
    </row>
    <row r="22" spans="1:5" x14ac:dyDescent="0.3">
      <c r="A22" s="56"/>
      <c r="B22" s="264" t="s">
        <v>271</v>
      </c>
      <c r="C22" s="56"/>
    </row>
    <row r="23" spans="1:5" x14ac:dyDescent="0.3">
      <c r="A23" s="56"/>
      <c r="B23" s="264"/>
      <c r="C23" s="56"/>
    </row>
    <row r="24" spans="1:5" ht="18" x14ac:dyDescent="0.35">
      <c r="A24" s="56"/>
      <c r="B24" s="265" t="s">
        <v>272</v>
      </c>
      <c r="C24" s="56"/>
    </row>
    <row r="25" spans="1:5" x14ac:dyDescent="0.3">
      <c r="A25" s="56"/>
      <c r="B25" s="264" t="s">
        <v>273</v>
      </c>
      <c r="C25" s="270"/>
      <c r="D25" s="270"/>
    </row>
    <row r="26" spans="1:5" x14ac:dyDescent="0.3">
      <c r="A26" s="56"/>
      <c r="B26" s="264" t="s">
        <v>274</v>
      </c>
      <c r="C26" s="270"/>
      <c r="D26" s="270"/>
    </row>
    <row r="27" spans="1:5" x14ac:dyDescent="0.3">
      <c r="A27" s="56"/>
      <c r="B27" s="264" t="s">
        <v>275</v>
      </c>
      <c r="C27" s="270"/>
      <c r="D27" s="270"/>
    </row>
    <row r="28" spans="1:5" x14ac:dyDescent="0.3">
      <c r="A28" s="56"/>
      <c r="B28" s="264" t="s">
        <v>276</v>
      </c>
      <c r="C28" s="268"/>
      <c r="D28" s="268"/>
    </row>
    <row r="29" spans="1:5" x14ac:dyDescent="0.3">
      <c r="A29" s="56"/>
      <c r="B29" s="264"/>
      <c r="C29" s="56"/>
    </row>
    <row r="32" spans="1:5" ht="25.8" x14ac:dyDescent="0.5">
      <c r="B32" s="85" t="s">
        <v>100</v>
      </c>
      <c r="C32" s="62"/>
      <c r="D32" s="63"/>
    </row>
    <row r="33" spans="2:4" x14ac:dyDescent="0.3">
      <c r="B33" s="64" t="s">
        <v>151</v>
      </c>
      <c r="C33" s="62"/>
      <c r="D33" s="63"/>
    </row>
    <row r="103" spans="1:3" x14ac:dyDescent="0.3">
      <c r="A103" s="47" t="s">
        <v>90</v>
      </c>
      <c r="B103" s="47" t="s">
        <v>96</v>
      </c>
      <c r="C103" s="47" t="s">
        <v>98</v>
      </c>
    </row>
    <row r="104" spans="1:3" x14ac:dyDescent="0.3">
      <c r="A104" s="47" t="s">
        <v>91</v>
      </c>
      <c r="B104" s="47" t="s">
        <v>97</v>
      </c>
      <c r="C104" s="47" t="s">
        <v>99</v>
      </c>
    </row>
  </sheetData>
  <sheetProtection algorithmName="SHA-512" hashValue="DPOiM23R6aAzy7sSRAnQgktdms1h8ZZmH3wPk4Pqya4Op73/RBBw28xIMMjMp4hkL4p/k9jc3RN78ysSuYGI7Q==" saltValue="L0YuTLnT2hA8CjZ5+ep1sQ==" spinCount="100000" sheet="1" objects="1" scenarios="1"/>
  <mergeCells count="6">
    <mergeCell ref="C28:D28"/>
    <mergeCell ref="A1:H3"/>
    <mergeCell ref="B21:E21"/>
    <mergeCell ref="C25:D25"/>
    <mergeCell ref="C26:D26"/>
    <mergeCell ref="C27:D27"/>
  </mergeCells>
  <dataValidations count="3">
    <dataValidation type="list" allowBlank="1" showInputMessage="1" showErrorMessage="1" sqref="D14" xr:uid="{50B43D91-13DA-442B-9506-E634D58C855A}">
      <formula1>$B$102:$B$104</formula1>
    </dataValidation>
    <dataValidation type="list" allowBlank="1" showInputMessage="1" showErrorMessage="1" sqref="D15" xr:uid="{ADB4C128-E069-4B39-877C-A7E2FBFAACF7}">
      <formula1>$C$102:$C$104</formula1>
    </dataValidation>
    <dataValidation type="list" allowBlank="1" showInputMessage="1" showErrorMessage="1" sqref="D16" xr:uid="{2BDBCB78-2EF4-44D4-92AE-EAACA4EDC22A}">
      <formula1>$A$102:$A$104</formula1>
    </dataValidation>
  </dataValidations>
  <pageMargins left="0.7" right="0.7" top="0.75" bottom="0.75" header="0.3" footer="0.3"/>
  <pageSetup scale="67" orientation="landscape" r:id="rId1"/>
  <headerFooter>
    <oddHeader>&amp;C&amp;G</oddHeader>
  </headerFooter>
  <rowBreaks count="1" manualBreakCount="1">
    <brk id="6" max="16383" man="1"/>
  </rowBreaks>
  <colBreaks count="1" manualBreakCount="1">
    <brk id="3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9F02-7B74-41A4-99B5-F9DCE725D762}">
  <sheetPr>
    <tabColor rgb="FF92D050"/>
  </sheetPr>
  <dimension ref="A1:AA996"/>
  <sheetViews>
    <sheetView showGridLines="0" showZeros="0" zoomScaleNormal="100" workbookViewId="0">
      <selection activeCell="F8" sqref="F8:F9"/>
    </sheetView>
  </sheetViews>
  <sheetFormatPr defaultRowHeight="14.4" x14ac:dyDescent="0.3"/>
  <cols>
    <col min="1" max="1" width="1.5546875" style="1" customWidth="1"/>
    <col min="2" max="4" width="32.5546875" style="1" customWidth="1"/>
    <col min="5" max="5" width="11.5546875" style="1" hidden="1" customWidth="1"/>
    <col min="6" max="6" width="32.5546875" style="1" customWidth="1"/>
    <col min="7" max="7" width="18.5546875" style="1" hidden="1" customWidth="1"/>
    <col min="8" max="8" width="16.44140625" style="1" hidden="1" customWidth="1"/>
    <col min="9" max="18" width="12.44140625" style="1" customWidth="1"/>
    <col min="19" max="20" width="16" style="4" hidden="1" customWidth="1"/>
    <col min="21" max="24" width="16" style="4" customWidth="1"/>
    <col min="25" max="25" width="16" style="4" hidden="1" customWidth="1"/>
    <col min="26" max="16384" width="8.88671875" style="1"/>
  </cols>
  <sheetData>
    <row r="1" spans="1:26" ht="14.55" customHeight="1" x14ac:dyDescent="0.3">
      <c r="A1" s="275" t="s">
        <v>102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6" ht="14.55" customHeight="1" x14ac:dyDescent="0.3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6" ht="48.6" customHeight="1" x14ac:dyDescent="0.3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</row>
    <row r="4" spans="1:26" ht="22.8" x14ac:dyDescent="0.4">
      <c r="A4" s="47"/>
      <c r="B4" s="13"/>
      <c r="C4" s="13"/>
      <c r="D4" s="13"/>
      <c r="E4" s="13"/>
      <c r="F4" s="13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  <c r="T4" s="48"/>
      <c r="U4" s="48"/>
      <c r="V4" s="48"/>
      <c r="W4" s="48"/>
      <c r="X4" s="48"/>
      <c r="Y4" s="48"/>
    </row>
    <row r="5" spans="1:26" ht="19.8" thickBot="1" x14ac:dyDescent="0.4">
      <c r="A5" s="47"/>
      <c r="B5" s="49"/>
      <c r="C5" s="49"/>
      <c r="D5" s="49"/>
      <c r="E5" s="49"/>
      <c r="F5" s="49"/>
      <c r="G5" s="47"/>
      <c r="H5" s="47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1"/>
      <c r="U5" s="51"/>
      <c r="V5" s="51"/>
      <c r="W5" s="51"/>
      <c r="X5" s="51"/>
      <c r="Y5" s="51"/>
    </row>
    <row r="6" spans="1:26" ht="69.599999999999994" customHeight="1" thickBot="1" x14ac:dyDescent="0.35">
      <c r="A6" s="47"/>
      <c r="B6" s="293" t="s">
        <v>145</v>
      </c>
      <c r="C6" s="293"/>
      <c r="D6" s="293"/>
      <c r="E6" s="293"/>
      <c r="F6" s="294"/>
      <c r="G6" s="277">
        <v>2022</v>
      </c>
      <c r="H6" s="278"/>
      <c r="I6" s="281" t="s">
        <v>103</v>
      </c>
      <c r="J6" s="282"/>
      <c r="K6" s="282"/>
      <c r="L6" s="282"/>
      <c r="M6" s="282"/>
      <c r="N6" s="282"/>
      <c r="O6" s="282"/>
      <c r="P6" s="282"/>
      <c r="Q6" s="282"/>
      <c r="R6" s="282"/>
      <c r="S6" s="283"/>
      <c r="T6" s="290" t="s">
        <v>86</v>
      </c>
      <c r="U6" s="291"/>
      <c r="V6" s="291"/>
      <c r="W6" s="291"/>
      <c r="X6" s="291"/>
      <c r="Y6" s="292"/>
    </row>
    <row r="7" spans="1:26" ht="29.55" customHeight="1" thickBot="1" x14ac:dyDescent="0.35">
      <c r="A7" s="47"/>
      <c r="B7" s="295"/>
      <c r="C7" s="295"/>
      <c r="D7" s="295"/>
      <c r="E7" s="295"/>
      <c r="F7" s="296"/>
      <c r="G7" s="279"/>
      <c r="H7" s="280"/>
      <c r="I7" s="284" t="s">
        <v>80</v>
      </c>
      <c r="J7" s="285"/>
      <c r="K7" s="285"/>
      <c r="L7" s="285"/>
      <c r="M7" s="285"/>
      <c r="N7" s="285"/>
      <c r="O7" s="285"/>
      <c r="P7" s="285"/>
      <c r="Q7" s="285"/>
      <c r="R7" s="285"/>
      <c r="S7" s="286"/>
      <c r="T7" s="287" t="s">
        <v>136</v>
      </c>
      <c r="U7" s="288"/>
      <c r="V7" s="288"/>
      <c r="W7" s="288"/>
      <c r="X7" s="288"/>
      <c r="Y7" s="289"/>
    </row>
    <row r="8" spans="1:26" ht="58.35" customHeight="1" thickBot="1" x14ac:dyDescent="0.35">
      <c r="A8" s="52"/>
      <c r="B8" s="273" t="s">
        <v>53</v>
      </c>
      <c r="C8" s="273" t="s">
        <v>84</v>
      </c>
      <c r="D8" s="273" t="s">
        <v>71</v>
      </c>
      <c r="E8" s="273" t="s">
        <v>125</v>
      </c>
      <c r="F8" s="273" t="s">
        <v>73</v>
      </c>
      <c r="G8" s="273" t="s">
        <v>85</v>
      </c>
      <c r="H8" s="300" t="s">
        <v>0</v>
      </c>
      <c r="I8" s="175" t="s">
        <v>16</v>
      </c>
      <c r="J8" s="175" t="s">
        <v>17</v>
      </c>
      <c r="K8" s="175" t="s">
        <v>18</v>
      </c>
      <c r="L8" s="175" t="s">
        <v>19</v>
      </c>
      <c r="M8" s="175" t="s">
        <v>20</v>
      </c>
      <c r="N8" s="175" t="s">
        <v>21</v>
      </c>
      <c r="O8" s="175" t="s">
        <v>22</v>
      </c>
      <c r="P8" s="175" t="s">
        <v>23</v>
      </c>
      <c r="Q8" s="54" t="s">
        <v>24</v>
      </c>
      <c r="R8" s="298" t="s">
        <v>79</v>
      </c>
      <c r="S8" s="302" t="s">
        <v>129</v>
      </c>
      <c r="T8" s="298" t="s">
        <v>105</v>
      </c>
      <c r="U8" s="304" t="s">
        <v>137</v>
      </c>
      <c r="V8" s="305"/>
      <c r="W8" s="298" t="s">
        <v>255</v>
      </c>
      <c r="X8" s="298" t="s">
        <v>256</v>
      </c>
      <c r="Y8" s="273" t="s">
        <v>107</v>
      </c>
    </row>
    <row r="9" spans="1:26" ht="54.6" customHeight="1" thickBot="1" x14ac:dyDescent="0.35">
      <c r="A9" s="47"/>
      <c r="B9" s="297"/>
      <c r="C9" s="297"/>
      <c r="D9" s="297"/>
      <c r="E9" s="274"/>
      <c r="F9" s="297"/>
      <c r="G9" s="297"/>
      <c r="H9" s="301"/>
      <c r="I9" s="55" t="s">
        <v>68</v>
      </c>
      <c r="J9" s="55" t="s">
        <v>68</v>
      </c>
      <c r="K9" s="55" t="s">
        <v>68</v>
      </c>
      <c r="L9" s="55" t="s">
        <v>68</v>
      </c>
      <c r="M9" s="55" t="s">
        <v>68</v>
      </c>
      <c r="N9" s="55" t="s">
        <v>68</v>
      </c>
      <c r="O9" s="55" t="s">
        <v>68</v>
      </c>
      <c r="P9" s="55" t="s">
        <v>68</v>
      </c>
      <c r="Q9" s="55" t="s">
        <v>68</v>
      </c>
      <c r="R9" s="299"/>
      <c r="S9" s="303"/>
      <c r="T9" s="299"/>
      <c r="U9" s="55" t="s">
        <v>250</v>
      </c>
      <c r="V9" s="55" t="s">
        <v>251</v>
      </c>
      <c r="W9" s="297"/>
      <c r="X9" s="299"/>
      <c r="Y9" s="297"/>
    </row>
    <row r="10" spans="1:26" ht="30" hidden="1" customHeight="1" thickBot="1" x14ac:dyDescent="0.35">
      <c r="A10" s="2" t="s">
        <v>2</v>
      </c>
      <c r="B10" s="5" t="s">
        <v>4</v>
      </c>
      <c r="C10" s="5" t="s">
        <v>7</v>
      </c>
      <c r="D10" s="5" t="s">
        <v>8</v>
      </c>
      <c r="E10" s="5" t="s">
        <v>9</v>
      </c>
      <c r="F10" s="5" t="s">
        <v>6</v>
      </c>
      <c r="G10" s="14" t="s">
        <v>10</v>
      </c>
      <c r="H10" s="6" t="s">
        <v>25</v>
      </c>
      <c r="I10" s="7" t="s">
        <v>1</v>
      </c>
      <c r="J10" s="8" t="s">
        <v>26</v>
      </c>
      <c r="K10" s="8" t="s">
        <v>27</v>
      </c>
      <c r="L10" s="8" t="s">
        <v>3</v>
      </c>
      <c r="M10" s="9" t="s">
        <v>28</v>
      </c>
      <c r="N10" s="10" t="s">
        <v>29</v>
      </c>
      <c r="O10" s="10" t="s">
        <v>30</v>
      </c>
      <c r="P10" s="10" t="s">
        <v>31</v>
      </c>
      <c r="Q10" s="10" t="s">
        <v>32</v>
      </c>
      <c r="R10" s="16" t="s">
        <v>33</v>
      </c>
      <c r="S10" s="16" t="s">
        <v>101</v>
      </c>
      <c r="T10" s="15" t="s">
        <v>81</v>
      </c>
      <c r="U10" s="15" t="s">
        <v>118</v>
      </c>
      <c r="V10" s="41" t="s">
        <v>119</v>
      </c>
      <c r="W10" s="256" t="s">
        <v>254</v>
      </c>
      <c r="X10" s="15" t="s">
        <v>106</v>
      </c>
      <c r="Y10" s="15"/>
    </row>
    <row r="11" spans="1:26" x14ac:dyDescent="0.3">
      <c r="A11" s="2"/>
      <c r="B11" s="23"/>
      <c r="C11" s="24"/>
      <c r="D11" s="23"/>
      <c r="E11" s="42"/>
      <c r="F11" s="34"/>
      <c r="G11" s="197"/>
      <c r="H11" s="198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11" s="27"/>
      <c r="J11" s="27"/>
      <c r="K11" s="27"/>
      <c r="L11" s="27"/>
      <c r="M11" s="27"/>
      <c r="N11" s="27"/>
      <c r="O11" s="27"/>
      <c r="P11" s="27"/>
      <c r="Q11" s="27"/>
      <c r="R11" s="111">
        <f t="shared" ref="R11:R49" si="0">SUM(I11:Q11)</f>
        <v>0</v>
      </c>
      <c r="S11" s="94" t="str">
        <f>IF(ISERROR(AVERAGE(Table635[[#This Row],[Column9]:[Column17]])),"",(AVERAGE(Table635[[#This Row],[Column9]:[Column17]])))</f>
        <v/>
      </c>
      <c r="T11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11" s="45"/>
      <c r="V11" s="45"/>
      <c r="W11" s="45"/>
      <c r="X11" s="46"/>
      <c r="Y11" s="100" t="str">
        <f>IF(ISERROR(Table635[[#This Row],[Column19]]-Table635[[#This Row],[Column20]]),"",(Table635[[#This Row],[Column19]]-Table635[[#This Row],[Column20]]))</f>
        <v/>
      </c>
      <c r="Z11" s="196"/>
    </row>
    <row r="12" spans="1:26" x14ac:dyDescent="0.3">
      <c r="A12" s="2"/>
      <c r="B12" s="23"/>
      <c r="C12" s="24"/>
      <c r="D12" s="23"/>
      <c r="E12" s="42" t="str">
        <f t="shared" ref="E12" si="1">IF(ISERROR(VLOOKUP(D12,$G$989:$H$993,2,FALSE)),"",(VLOOKUP(D12,$G$989:$H$993,2,FALSE)))</f>
        <v/>
      </c>
      <c r="F12" s="34"/>
      <c r="G12" s="197"/>
      <c r="H12" s="198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12" s="27"/>
      <c r="J12" s="27"/>
      <c r="K12" s="27"/>
      <c r="L12" s="27"/>
      <c r="M12" s="27"/>
      <c r="N12" s="27"/>
      <c r="O12" s="27"/>
      <c r="P12" s="27"/>
      <c r="Q12" s="27"/>
      <c r="R12" s="111">
        <f t="shared" si="0"/>
        <v>0</v>
      </c>
      <c r="S12" s="94" t="str">
        <f>IF(ISERROR(AVERAGE(Table635[[#This Row],[Column9]:[Column17]])),"",(AVERAGE(Table635[[#This Row],[Column9]:[Column17]])))</f>
        <v/>
      </c>
      <c r="T12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12" s="45"/>
      <c r="V12" s="45"/>
      <c r="W12" s="45"/>
      <c r="X12" s="46"/>
      <c r="Y12" s="100" t="str">
        <f>IF(ISERROR(Table635[[#This Row],[Column19]]-Table635[[#This Row],[Column20]]),"",(Table635[[#This Row],[Column19]]-Table635[[#This Row],[Column20]]))</f>
        <v/>
      </c>
    </row>
    <row r="13" spans="1:26" x14ac:dyDescent="0.3">
      <c r="A13" s="3"/>
      <c r="B13" s="23"/>
      <c r="C13" s="24"/>
      <c r="D13" s="23"/>
      <c r="E13" s="42" t="str">
        <f>IF(ISERROR(VLOOKUP(D13,$G$989:$H$993,2,FALSE)),"",(VLOOKUP(D13,$G$989:$H$993,2,FALSE)))</f>
        <v/>
      </c>
      <c r="F13" s="34"/>
      <c r="G13" s="197"/>
      <c r="H13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13" s="27"/>
      <c r="J13" s="27"/>
      <c r="K13" s="27"/>
      <c r="L13" s="27"/>
      <c r="M13" s="27"/>
      <c r="N13" s="27"/>
      <c r="O13" s="27"/>
      <c r="P13" s="27"/>
      <c r="Q13" s="27"/>
      <c r="R13" s="111">
        <f t="shared" si="0"/>
        <v>0</v>
      </c>
      <c r="S13" s="94" t="str">
        <f>IF(ISERROR(AVERAGE(Table635[[#This Row],[Column9]:[Column17]])),"",(AVERAGE(Table635[[#This Row],[Column9]:[Column17]])))</f>
        <v/>
      </c>
      <c r="T13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13" s="45"/>
      <c r="V13" s="45"/>
      <c r="W13" s="45"/>
      <c r="X13" s="46"/>
      <c r="Y13" s="100" t="str">
        <f>IF(ISERROR(Table635[[#This Row],[Column19]]-Table635[[#This Row],[Column20]]),"",(Table635[[#This Row],[Column19]]-Table635[[#This Row],[Column20]]))</f>
        <v/>
      </c>
    </row>
    <row r="14" spans="1:26" x14ac:dyDescent="0.3">
      <c r="A14" s="3"/>
      <c r="B14" s="23"/>
      <c r="C14" s="24"/>
      <c r="D14" s="23"/>
      <c r="E14" s="42" t="str">
        <f>IF(ISERROR(VLOOKUP(D14,$G$989:$H$993,2,FALSE)),"",(VLOOKUP(D14,$G$989:$H$993,2,FALSE)))</f>
        <v/>
      </c>
      <c r="F14" s="34"/>
      <c r="G14" s="197"/>
      <c r="H14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14" s="27"/>
      <c r="J14" s="27"/>
      <c r="K14" s="27"/>
      <c r="L14" s="27"/>
      <c r="M14" s="27"/>
      <c r="N14" s="27"/>
      <c r="O14" s="27"/>
      <c r="P14" s="27"/>
      <c r="Q14" s="27"/>
      <c r="R14" s="111">
        <f t="shared" si="0"/>
        <v>0</v>
      </c>
      <c r="S14" s="94" t="str">
        <f>IF(ISERROR(AVERAGE(Table635[[#This Row],[Column9]:[Column17]])),"",(AVERAGE(Table635[[#This Row],[Column9]:[Column17]])))</f>
        <v/>
      </c>
      <c r="T14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14" s="45"/>
      <c r="V14" s="45"/>
      <c r="W14" s="45"/>
      <c r="X14" s="46"/>
      <c r="Y14" s="100" t="str">
        <f>IF(ISERROR(Table635[[#This Row],[Column19]]-Table635[[#This Row],[Column20]]),"",(Table635[[#This Row],[Column19]]-Table635[[#This Row],[Column20]]))</f>
        <v/>
      </c>
    </row>
    <row r="15" spans="1:26" x14ac:dyDescent="0.3">
      <c r="A15" s="3"/>
      <c r="B15" s="23"/>
      <c r="C15" s="24"/>
      <c r="D15" s="23"/>
      <c r="E15" s="42" t="str">
        <f>IF(ISERROR(VLOOKUP(D15,$G$989:$H$993,2,FALSE)),"",(VLOOKUP(D15,$G$989:$H$993,2,FALSE)))</f>
        <v/>
      </c>
      <c r="F15" s="34"/>
      <c r="G15" s="197"/>
      <c r="H15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15" s="27"/>
      <c r="J15" s="27"/>
      <c r="K15" s="27"/>
      <c r="L15" s="27"/>
      <c r="M15" s="27"/>
      <c r="N15" s="27"/>
      <c r="O15" s="27"/>
      <c r="P15" s="27"/>
      <c r="Q15" s="27"/>
      <c r="R15" s="111">
        <f t="shared" si="0"/>
        <v>0</v>
      </c>
      <c r="S15" s="94" t="str">
        <f>IF(ISERROR(AVERAGE(Table635[[#This Row],[Column9]:[Column17]])),"",(AVERAGE(Table635[[#This Row],[Column9]:[Column17]])))</f>
        <v/>
      </c>
      <c r="T15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15" s="45"/>
      <c r="V15" s="45"/>
      <c r="W15" s="45"/>
      <c r="X15" s="46"/>
      <c r="Y15" s="100" t="str">
        <f>IF(ISERROR(Table635[[#This Row],[Column19]]-Table635[[#This Row],[Column20]]),"",(Table635[[#This Row],[Column19]]-Table635[[#This Row],[Column20]]))</f>
        <v/>
      </c>
    </row>
    <row r="16" spans="1:26" x14ac:dyDescent="0.3">
      <c r="A16" s="3"/>
      <c r="B16" s="23"/>
      <c r="C16" s="24"/>
      <c r="D16" s="23"/>
      <c r="E16" s="42" t="str">
        <f>IF(ISERROR(VLOOKUP(D16,$G$989:$H$993,2,FALSE)),"",(VLOOKUP(D16,$G$989:$H$993,2,FALSE)))</f>
        <v/>
      </c>
      <c r="F16" s="34"/>
      <c r="G16" s="197"/>
      <c r="H16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16" s="27"/>
      <c r="J16" s="27"/>
      <c r="K16" s="27"/>
      <c r="L16" s="27"/>
      <c r="M16" s="27"/>
      <c r="N16" s="27"/>
      <c r="O16" s="27"/>
      <c r="P16" s="27"/>
      <c r="Q16" s="27"/>
      <c r="R16" s="111">
        <f t="shared" si="0"/>
        <v>0</v>
      </c>
      <c r="S16" s="94" t="str">
        <f>IF(ISERROR(AVERAGE(Table635[[#This Row],[Column9]:[Column17]])),"",(AVERAGE(Table635[[#This Row],[Column9]:[Column17]])))</f>
        <v/>
      </c>
      <c r="T16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16" s="45"/>
      <c r="V16" s="45"/>
      <c r="W16" s="45"/>
      <c r="X16" s="46"/>
      <c r="Y16" s="100" t="str">
        <f>IF(ISERROR(Table635[[#This Row],[Column19]]-Table635[[#This Row],[Column20]]),"",(Table635[[#This Row],[Column19]]-Table635[[#This Row],[Column20]]))</f>
        <v/>
      </c>
    </row>
    <row r="17" spans="1:25" x14ac:dyDescent="0.3">
      <c r="A17" s="3"/>
      <c r="B17" s="23"/>
      <c r="C17" s="24"/>
      <c r="D17" s="23"/>
      <c r="E17" s="42" t="str">
        <f>IF(ISERROR(VLOOKUP(D17,$G$989:$H$993,2,FALSE)),"",(VLOOKUP(D17,$G$989:$H$993,2,FALSE)))</f>
        <v/>
      </c>
      <c r="F17" s="34"/>
      <c r="G17" s="197"/>
      <c r="H17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17" s="27"/>
      <c r="J17" s="27"/>
      <c r="K17" s="27"/>
      <c r="L17" s="27"/>
      <c r="M17" s="27"/>
      <c r="N17" s="27"/>
      <c r="O17" s="27"/>
      <c r="P17" s="27"/>
      <c r="Q17" s="27"/>
      <c r="R17" s="111">
        <f t="shared" si="0"/>
        <v>0</v>
      </c>
      <c r="S17" s="94" t="str">
        <f>IF(ISERROR(AVERAGE(Table635[[#This Row],[Column9]:[Column17]])),"",(AVERAGE(Table635[[#This Row],[Column9]:[Column17]])))</f>
        <v/>
      </c>
      <c r="T17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17" s="45"/>
      <c r="V17" s="45"/>
      <c r="W17" s="45"/>
      <c r="X17" s="46"/>
      <c r="Y17" s="100" t="str">
        <f>IF(ISERROR(Table635[[#This Row],[Column19]]-Table635[[#This Row],[Column20]]),"",(Table635[[#This Row],[Column19]]-Table635[[#This Row],[Column20]]))</f>
        <v/>
      </c>
    </row>
    <row r="18" spans="1:25" x14ac:dyDescent="0.3">
      <c r="A18" s="3"/>
      <c r="B18" s="23"/>
      <c r="C18" s="24"/>
      <c r="D18" s="23"/>
      <c r="E18" s="244" t="str">
        <f t="shared" ref="E18:E27" si="2">IF(ISERROR(VLOOKUP(D18,$G$989:$H$993,2,FALSE)),"",(VLOOKUP(D18,$G$989:$H$993,2,FALSE)))</f>
        <v/>
      </c>
      <c r="F18" s="246"/>
      <c r="G18" s="247" t="e">
        <f>[1]!Table6[[#This Row],[Column7]]</f>
        <v>#REF!</v>
      </c>
      <c r="H18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18" s="248"/>
      <c r="J18" s="249"/>
      <c r="K18" s="249"/>
      <c r="L18" s="249"/>
      <c r="M18" s="249"/>
      <c r="N18" s="249"/>
      <c r="O18" s="249"/>
      <c r="P18" s="250"/>
      <c r="Q18" s="249"/>
      <c r="R18" s="251">
        <f t="shared" ref="R18:R27" si="3">SUM(I18:Q18)</f>
        <v>0</v>
      </c>
      <c r="S18" s="252" t="str">
        <f>IF(ISERROR(AVERAGE(Table635[[#This Row],[Column9]:[Column17]])),"",(AVERAGE(Table635[[#This Row],[Column9]:[Column17]])))</f>
        <v/>
      </c>
      <c r="T18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18" s="254"/>
      <c r="V18" s="255"/>
      <c r="W18" s="255"/>
      <c r="X18" s="46"/>
      <c r="Y18" s="100"/>
    </row>
    <row r="19" spans="1:25" x14ac:dyDescent="0.3">
      <c r="A19" s="3"/>
      <c r="B19" s="23"/>
      <c r="C19" s="24"/>
      <c r="D19" s="23"/>
      <c r="E19" s="244" t="str">
        <f t="shared" si="2"/>
        <v/>
      </c>
      <c r="F19" s="246"/>
      <c r="G19" s="247" t="e">
        <f>[1]!Table6[[#This Row],[Column7]]</f>
        <v>#REF!</v>
      </c>
      <c r="H19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19" s="248"/>
      <c r="J19" s="249"/>
      <c r="K19" s="249"/>
      <c r="L19" s="249"/>
      <c r="M19" s="249"/>
      <c r="N19" s="249"/>
      <c r="O19" s="249"/>
      <c r="P19" s="250"/>
      <c r="Q19" s="249"/>
      <c r="R19" s="251">
        <f t="shared" si="3"/>
        <v>0</v>
      </c>
      <c r="S19" s="252" t="str">
        <f>IF(ISERROR(AVERAGE(Table635[[#This Row],[Column9]:[Column17]])),"",(AVERAGE(Table635[[#This Row],[Column9]:[Column17]])))</f>
        <v/>
      </c>
      <c r="T19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19" s="254"/>
      <c r="V19" s="255"/>
      <c r="W19" s="255"/>
      <c r="X19" s="46"/>
      <c r="Y19" s="100"/>
    </row>
    <row r="20" spans="1:25" x14ac:dyDescent="0.3">
      <c r="A20" s="3"/>
      <c r="B20" s="23"/>
      <c r="C20" s="24"/>
      <c r="D20" s="23"/>
      <c r="E20" s="244" t="str">
        <f t="shared" si="2"/>
        <v/>
      </c>
      <c r="F20" s="246"/>
      <c r="G20" s="247" t="e">
        <f>[1]!Table6[[#This Row],[Column7]]</f>
        <v>#REF!</v>
      </c>
      <c r="H20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20" s="248"/>
      <c r="J20" s="249"/>
      <c r="K20" s="249"/>
      <c r="L20" s="249"/>
      <c r="M20" s="249"/>
      <c r="N20" s="249"/>
      <c r="O20" s="249"/>
      <c r="P20" s="250"/>
      <c r="Q20" s="249"/>
      <c r="R20" s="251">
        <f t="shared" si="3"/>
        <v>0</v>
      </c>
      <c r="S20" s="252" t="str">
        <f>IF(ISERROR(AVERAGE(Table635[[#This Row],[Column9]:[Column17]])),"",(AVERAGE(Table635[[#This Row],[Column9]:[Column17]])))</f>
        <v/>
      </c>
      <c r="T20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20" s="254"/>
      <c r="V20" s="255"/>
      <c r="W20" s="255"/>
      <c r="X20" s="46"/>
      <c r="Y20" s="100"/>
    </row>
    <row r="21" spans="1:25" x14ac:dyDescent="0.3">
      <c r="A21" s="3"/>
      <c r="B21" s="23"/>
      <c r="C21" s="24"/>
      <c r="D21" s="23"/>
      <c r="E21" s="244" t="str">
        <f t="shared" si="2"/>
        <v/>
      </c>
      <c r="F21" s="246"/>
      <c r="G21" s="247" t="e">
        <f>[1]!Table6[[#This Row],[Column7]]</f>
        <v>#REF!</v>
      </c>
      <c r="H21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21" s="248"/>
      <c r="J21" s="249"/>
      <c r="K21" s="249"/>
      <c r="L21" s="249"/>
      <c r="M21" s="249"/>
      <c r="N21" s="249"/>
      <c r="O21" s="249"/>
      <c r="P21" s="250"/>
      <c r="Q21" s="249"/>
      <c r="R21" s="251">
        <f t="shared" si="3"/>
        <v>0</v>
      </c>
      <c r="S21" s="252" t="str">
        <f>IF(ISERROR(AVERAGE(Table635[[#This Row],[Column9]:[Column17]])),"",(AVERAGE(Table635[[#This Row],[Column9]:[Column17]])))</f>
        <v/>
      </c>
      <c r="T21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21" s="254"/>
      <c r="V21" s="255"/>
      <c r="W21" s="255"/>
      <c r="X21" s="46"/>
      <c r="Y21" s="100"/>
    </row>
    <row r="22" spans="1:25" x14ac:dyDescent="0.3">
      <c r="A22" s="3"/>
      <c r="B22" s="23"/>
      <c r="C22" s="24"/>
      <c r="D22" s="23"/>
      <c r="E22" s="244" t="str">
        <f t="shared" si="2"/>
        <v/>
      </c>
      <c r="F22" s="246"/>
      <c r="G22" s="247" t="e">
        <f>[1]!Table6[[#This Row],[Column7]]</f>
        <v>#REF!</v>
      </c>
      <c r="H22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22" s="248"/>
      <c r="J22" s="249"/>
      <c r="K22" s="249"/>
      <c r="L22" s="249"/>
      <c r="M22" s="249"/>
      <c r="N22" s="249"/>
      <c r="O22" s="249"/>
      <c r="P22" s="250"/>
      <c r="Q22" s="249"/>
      <c r="R22" s="251">
        <f t="shared" si="3"/>
        <v>0</v>
      </c>
      <c r="S22" s="252" t="str">
        <f>IF(ISERROR(AVERAGE(Table635[[#This Row],[Column9]:[Column17]])),"",(AVERAGE(Table635[[#This Row],[Column9]:[Column17]])))</f>
        <v/>
      </c>
      <c r="T22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22" s="254"/>
      <c r="V22" s="255"/>
      <c r="W22" s="255"/>
      <c r="X22" s="46"/>
      <c r="Y22" s="100"/>
    </row>
    <row r="23" spans="1:25" x14ac:dyDescent="0.3">
      <c r="A23" s="3"/>
      <c r="B23" s="23"/>
      <c r="C23" s="24"/>
      <c r="D23" s="23"/>
      <c r="E23" s="244" t="str">
        <f t="shared" si="2"/>
        <v/>
      </c>
      <c r="F23" s="246"/>
      <c r="G23" s="247" t="e">
        <f>[1]!Table6[[#This Row],[Column7]]</f>
        <v>#REF!</v>
      </c>
      <c r="H23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23" s="248"/>
      <c r="J23" s="249"/>
      <c r="K23" s="249"/>
      <c r="L23" s="249"/>
      <c r="M23" s="249"/>
      <c r="N23" s="249"/>
      <c r="O23" s="249"/>
      <c r="P23" s="250"/>
      <c r="Q23" s="249"/>
      <c r="R23" s="251">
        <f t="shared" si="3"/>
        <v>0</v>
      </c>
      <c r="S23" s="252" t="str">
        <f>IF(ISERROR(AVERAGE(Table635[[#This Row],[Column9]:[Column17]])),"",(AVERAGE(Table635[[#This Row],[Column9]:[Column17]])))</f>
        <v/>
      </c>
      <c r="T23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23" s="254"/>
      <c r="V23" s="255"/>
      <c r="W23" s="255"/>
      <c r="X23" s="46"/>
      <c r="Y23" s="100"/>
    </row>
    <row r="24" spans="1:25" x14ac:dyDescent="0.3">
      <c r="A24" s="3"/>
      <c r="B24" s="23"/>
      <c r="C24" s="24"/>
      <c r="D24" s="23"/>
      <c r="E24" s="244" t="str">
        <f t="shared" si="2"/>
        <v/>
      </c>
      <c r="F24" s="246"/>
      <c r="G24" s="247" t="e">
        <f>[1]!Table6[[#This Row],[Column7]]</f>
        <v>#REF!</v>
      </c>
      <c r="H24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24" s="248"/>
      <c r="J24" s="249"/>
      <c r="K24" s="249"/>
      <c r="L24" s="249"/>
      <c r="M24" s="249"/>
      <c r="N24" s="249"/>
      <c r="O24" s="249"/>
      <c r="P24" s="250"/>
      <c r="Q24" s="249"/>
      <c r="R24" s="251">
        <f t="shared" si="3"/>
        <v>0</v>
      </c>
      <c r="S24" s="252" t="str">
        <f>IF(ISERROR(AVERAGE(Table635[[#This Row],[Column9]:[Column17]])),"",(AVERAGE(Table635[[#This Row],[Column9]:[Column17]])))</f>
        <v/>
      </c>
      <c r="T24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24" s="254"/>
      <c r="V24" s="255"/>
      <c r="W24" s="255"/>
      <c r="X24" s="46"/>
      <c r="Y24" s="100"/>
    </row>
    <row r="25" spans="1:25" x14ac:dyDescent="0.3">
      <c r="A25" s="3"/>
      <c r="B25" s="23"/>
      <c r="C25" s="24"/>
      <c r="D25" s="23"/>
      <c r="E25" s="244" t="str">
        <f t="shared" si="2"/>
        <v/>
      </c>
      <c r="F25" s="246"/>
      <c r="G25" s="247" t="e">
        <f>[1]!Table6[[#This Row],[Column7]]</f>
        <v>#REF!</v>
      </c>
      <c r="H25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25" s="248"/>
      <c r="J25" s="249"/>
      <c r="K25" s="249"/>
      <c r="L25" s="249"/>
      <c r="M25" s="249"/>
      <c r="N25" s="249"/>
      <c r="O25" s="249"/>
      <c r="P25" s="250"/>
      <c r="Q25" s="249"/>
      <c r="R25" s="251">
        <f t="shared" si="3"/>
        <v>0</v>
      </c>
      <c r="S25" s="252" t="str">
        <f>IF(ISERROR(AVERAGE(Table635[[#This Row],[Column9]:[Column17]])),"",(AVERAGE(Table635[[#This Row],[Column9]:[Column17]])))</f>
        <v/>
      </c>
      <c r="T25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25" s="254"/>
      <c r="V25" s="255"/>
      <c r="W25" s="255"/>
      <c r="X25" s="46"/>
      <c r="Y25" s="100"/>
    </row>
    <row r="26" spans="1:25" x14ac:dyDescent="0.3">
      <c r="A26" s="3"/>
      <c r="B26" s="23"/>
      <c r="C26" s="24"/>
      <c r="D26" s="23"/>
      <c r="E26" s="244" t="str">
        <f t="shared" si="2"/>
        <v/>
      </c>
      <c r="F26" s="246"/>
      <c r="G26" s="247" t="e">
        <f>[1]!Table6[[#This Row],[Column7]]</f>
        <v>#REF!</v>
      </c>
      <c r="H26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26" s="248"/>
      <c r="J26" s="249"/>
      <c r="K26" s="249"/>
      <c r="L26" s="249"/>
      <c r="M26" s="249"/>
      <c r="N26" s="249"/>
      <c r="O26" s="249"/>
      <c r="P26" s="250"/>
      <c r="Q26" s="249"/>
      <c r="R26" s="251">
        <f t="shared" si="3"/>
        <v>0</v>
      </c>
      <c r="S26" s="252" t="str">
        <f>IF(ISERROR(AVERAGE(Table635[[#This Row],[Column9]:[Column17]])),"",(AVERAGE(Table635[[#This Row],[Column9]:[Column17]])))</f>
        <v/>
      </c>
      <c r="T26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26" s="254"/>
      <c r="V26" s="255"/>
      <c r="W26" s="255"/>
      <c r="X26" s="46"/>
      <c r="Y26" s="100"/>
    </row>
    <row r="27" spans="1:25" x14ac:dyDescent="0.3">
      <c r="A27" s="3"/>
      <c r="B27" s="23"/>
      <c r="C27" s="24"/>
      <c r="D27" s="23"/>
      <c r="E27" s="244" t="str">
        <f t="shared" si="2"/>
        <v/>
      </c>
      <c r="F27" s="246"/>
      <c r="G27" s="247" t="e">
        <f>[1]!Table6[[#This Row],[Column7]]</f>
        <v>#REF!</v>
      </c>
      <c r="H27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27" s="248"/>
      <c r="J27" s="249"/>
      <c r="K27" s="249"/>
      <c r="L27" s="249"/>
      <c r="M27" s="249"/>
      <c r="N27" s="249"/>
      <c r="O27" s="249"/>
      <c r="P27" s="250"/>
      <c r="Q27" s="249"/>
      <c r="R27" s="251">
        <f t="shared" si="3"/>
        <v>0</v>
      </c>
      <c r="S27" s="252" t="str">
        <f>IF(ISERROR(AVERAGE(Table635[[#This Row],[Column9]:[Column17]])),"",(AVERAGE(Table635[[#This Row],[Column9]:[Column17]])))</f>
        <v/>
      </c>
      <c r="T27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27" s="254"/>
      <c r="V27" s="255"/>
      <c r="W27" s="255"/>
      <c r="X27" s="46"/>
      <c r="Y27" s="100"/>
    </row>
    <row r="28" spans="1:25" x14ac:dyDescent="0.3">
      <c r="A28" s="3"/>
      <c r="B28" s="23"/>
      <c r="C28" s="24"/>
      <c r="D28" s="23"/>
      <c r="E28" s="244" t="str">
        <f t="shared" ref="E28:E37" si="4">IF(ISERROR(VLOOKUP(D28,$G$989:$H$993,2,FALSE)),"",(VLOOKUP(D28,$G$989:$H$993,2,FALSE)))</f>
        <v/>
      </c>
      <c r="F28" s="246"/>
      <c r="G28" s="247" t="e">
        <f>[1]!Table6[[#This Row],[Column7]]</f>
        <v>#REF!</v>
      </c>
      <c r="H28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28" s="248"/>
      <c r="J28" s="249"/>
      <c r="K28" s="249"/>
      <c r="L28" s="249"/>
      <c r="M28" s="249"/>
      <c r="N28" s="249"/>
      <c r="O28" s="249"/>
      <c r="P28" s="250"/>
      <c r="Q28" s="249"/>
      <c r="R28" s="251">
        <f t="shared" ref="R28:R37" si="5">SUM(I28:Q28)</f>
        <v>0</v>
      </c>
      <c r="S28" s="252" t="str">
        <f>IF(ISERROR(AVERAGE(Table635[[#This Row],[Column9]:[Column17]])),"",(AVERAGE(Table635[[#This Row],[Column9]:[Column17]])))</f>
        <v/>
      </c>
      <c r="T28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28" s="254"/>
      <c r="V28" s="255"/>
      <c r="W28" s="255"/>
      <c r="X28" s="46"/>
      <c r="Y28" s="100"/>
    </row>
    <row r="29" spans="1:25" x14ac:dyDescent="0.3">
      <c r="A29" s="3"/>
      <c r="B29" s="23"/>
      <c r="C29" s="24"/>
      <c r="D29" s="23"/>
      <c r="E29" s="245" t="str">
        <f t="shared" si="4"/>
        <v/>
      </c>
      <c r="F29" s="246"/>
      <c r="G29" s="247" t="e">
        <f>[1]!Table6[[#This Row],[Column7]]</f>
        <v>#REF!</v>
      </c>
      <c r="H29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29" s="248"/>
      <c r="J29" s="249"/>
      <c r="K29" s="249"/>
      <c r="L29" s="249"/>
      <c r="M29" s="249"/>
      <c r="N29" s="249"/>
      <c r="O29" s="249"/>
      <c r="P29" s="250"/>
      <c r="Q29" s="249"/>
      <c r="R29" s="251">
        <f t="shared" si="5"/>
        <v>0</v>
      </c>
      <c r="S29" s="252" t="str">
        <f>IF(ISERROR(AVERAGE(Table635[[#This Row],[Column9]:[Column17]])),"",(AVERAGE(Table635[[#This Row],[Column9]:[Column17]])))</f>
        <v/>
      </c>
      <c r="T29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29" s="254"/>
      <c r="V29" s="255"/>
      <c r="W29" s="255"/>
      <c r="X29" s="46"/>
      <c r="Y29" s="100"/>
    </row>
    <row r="30" spans="1:25" x14ac:dyDescent="0.3">
      <c r="A30" s="3"/>
      <c r="B30" s="23"/>
      <c r="C30" s="24"/>
      <c r="D30" s="23"/>
      <c r="E30" s="245" t="str">
        <f t="shared" si="4"/>
        <v/>
      </c>
      <c r="F30" s="246"/>
      <c r="G30" s="247" t="e">
        <f>[1]!Table6[[#This Row],[Column7]]</f>
        <v>#REF!</v>
      </c>
      <c r="H30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30" s="248"/>
      <c r="J30" s="249"/>
      <c r="K30" s="249"/>
      <c r="L30" s="249"/>
      <c r="M30" s="249"/>
      <c r="N30" s="249"/>
      <c r="O30" s="249"/>
      <c r="P30" s="250"/>
      <c r="Q30" s="249"/>
      <c r="R30" s="251">
        <f t="shared" si="5"/>
        <v>0</v>
      </c>
      <c r="S30" s="252" t="str">
        <f>IF(ISERROR(AVERAGE(Table635[[#This Row],[Column9]:[Column17]])),"",(AVERAGE(Table635[[#This Row],[Column9]:[Column17]])))</f>
        <v/>
      </c>
      <c r="T30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30" s="254"/>
      <c r="V30" s="255"/>
      <c r="W30" s="255"/>
      <c r="X30" s="46"/>
      <c r="Y30" s="100"/>
    </row>
    <row r="31" spans="1:25" x14ac:dyDescent="0.3">
      <c r="A31" s="3"/>
      <c r="B31" s="23"/>
      <c r="C31" s="24"/>
      <c r="D31" s="23"/>
      <c r="E31" s="245" t="str">
        <f t="shared" si="4"/>
        <v/>
      </c>
      <c r="F31" s="246"/>
      <c r="G31" s="247" t="e">
        <f>[1]!Table6[[#This Row],[Column7]]</f>
        <v>#REF!</v>
      </c>
      <c r="H31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31" s="248"/>
      <c r="J31" s="249"/>
      <c r="K31" s="249"/>
      <c r="L31" s="249"/>
      <c r="M31" s="249"/>
      <c r="N31" s="249"/>
      <c r="O31" s="249"/>
      <c r="P31" s="250"/>
      <c r="Q31" s="249"/>
      <c r="R31" s="251">
        <f t="shared" si="5"/>
        <v>0</v>
      </c>
      <c r="S31" s="252" t="str">
        <f>IF(ISERROR(AVERAGE(Table635[[#This Row],[Column9]:[Column17]])),"",(AVERAGE(Table635[[#This Row],[Column9]:[Column17]])))</f>
        <v/>
      </c>
      <c r="T31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31" s="254"/>
      <c r="V31" s="255"/>
      <c r="W31" s="255"/>
      <c r="X31" s="46"/>
      <c r="Y31" s="100"/>
    </row>
    <row r="32" spans="1:25" x14ac:dyDescent="0.3">
      <c r="A32" s="3"/>
      <c r="B32" s="23"/>
      <c r="C32" s="24"/>
      <c r="D32" s="23"/>
      <c r="E32" s="245" t="str">
        <f t="shared" si="4"/>
        <v/>
      </c>
      <c r="F32" s="246"/>
      <c r="G32" s="247" t="e">
        <f>[1]!Table6[[#This Row],[Column7]]</f>
        <v>#REF!</v>
      </c>
      <c r="H32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32" s="248"/>
      <c r="J32" s="249"/>
      <c r="K32" s="249"/>
      <c r="L32" s="249"/>
      <c r="M32" s="249"/>
      <c r="N32" s="249"/>
      <c r="O32" s="249"/>
      <c r="P32" s="250"/>
      <c r="Q32" s="249"/>
      <c r="R32" s="251">
        <f t="shared" si="5"/>
        <v>0</v>
      </c>
      <c r="S32" s="252" t="str">
        <f>IF(ISERROR(AVERAGE(Table635[[#This Row],[Column9]:[Column17]])),"",(AVERAGE(Table635[[#This Row],[Column9]:[Column17]])))</f>
        <v/>
      </c>
      <c r="T32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32" s="254"/>
      <c r="V32" s="255"/>
      <c r="W32" s="255"/>
      <c r="X32" s="46"/>
      <c r="Y32" s="100"/>
    </row>
    <row r="33" spans="1:27" x14ac:dyDescent="0.3">
      <c r="A33" s="3"/>
      <c r="B33" s="23"/>
      <c r="C33" s="24"/>
      <c r="D33" s="23"/>
      <c r="E33" s="245" t="str">
        <f t="shared" si="4"/>
        <v/>
      </c>
      <c r="F33" s="246"/>
      <c r="G33" s="247" t="e">
        <f>[1]!Table6[[#This Row],[Column7]]</f>
        <v>#REF!</v>
      </c>
      <c r="H33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33" s="248"/>
      <c r="J33" s="249"/>
      <c r="K33" s="249"/>
      <c r="L33" s="249"/>
      <c r="M33" s="249"/>
      <c r="N33" s="249"/>
      <c r="O33" s="249"/>
      <c r="P33" s="250"/>
      <c r="Q33" s="249"/>
      <c r="R33" s="251">
        <f t="shared" si="5"/>
        <v>0</v>
      </c>
      <c r="S33" s="252" t="str">
        <f>IF(ISERROR(AVERAGE(Table635[[#This Row],[Column9]:[Column17]])),"",(AVERAGE(Table635[[#This Row],[Column9]:[Column17]])))</f>
        <v/>
      </c>
      <c r="T33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33" s="254"/>
      <c r="V33" s="255"/>
      <c r="W33" s="255"/>
      <c r="X33" s="46"/>
      <c r="Y33" s="100"/>
    </row>
    <row r="34" spans="1:27" x14ac:dyDescent="0.3">
      <c r="A34" s="3"/>
      <c r="B34" s="23"/>
      <c r="C34" s="24"/>
      <c r="D34" s="23"/>
      <c r="E34" s="245" t="str">
        <f t="shared" si="4"/>
        <v/>
      </c>
      <c r="F34" s="246"/>
      <c r="G34" s="247" t="e">
        <f>[1]!Table6[[#This Row],[Column7]]</f>
        <v>#REF!</v>
      </c>
      <c r="H34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34" s="248"/>
      <c r="J34" s="249"/>
      <c r="K34" s="249"/>
      <c r="L34" s="249"/>
      <c r="M34" s="249"/>
      <c r="N34" s="249"/>
      <c r="O34" s="249"/>
      <c r="P34" s="250"/>
      <c r="Q34" s="249"/>
      <c r="R34" s="251">
        <f t="shared" si="5"/>
        <v>0</v>
      </c>
      <c r="S34" s="252" t="str">
        <f>IF(ISERROR(AVERAGE(Table635[[#This Row],[Column9]:[Column17]])),"",(AVERAGE(Table635[[#This Row],[Column9]:[Column17]])))</f>
        <v/>
      </c>
      <c r="T34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34" s="254"/>
      <c r="V34" s="255"/>
      <c r="W34" s="255"/>
      <c r="X34" s="46"/>
      <c r="Y34" s="100"/>
    </row>
    <row r="35" spans="1:27" x14ac:dyDescent="0.3">
      <c r="A35" s="3"/>
      <c r="B35" s="23"/>
      <c r="C35" s="24"/>
      <c r="D35" s="23"/>
      <c r="E35" s="245" t="str">
        <f t="shared" si="4"/>
        <v/>
      </c>
      <c r="F35" s="246"/>
      <c r="G35" s="247" t="e">
        <f>[1]!Table6[[#This Row],[Column7]]</f>
        <v>#REF!</v>
      </c>
      <c r="H35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35" s="248"/>
      <c r="J35" s="249"/>
      <c r="K35" s="249"/>
      <c r="L35" s="249"/>
      <c r="M35" s="249"/>
      <c r="N35" s="249"/>
      <c r="O35" s="249"/>
      <c r="P35" s="250"/>
      <c r="Q35" s="249"/>
      <c r="R35" s="251">
        <f t="shared" si="5"/>
        <v>0</v>
      </c>
      <c r="S35" s="252" t="str">
        <f>IF(ISERROR(AVERAGE(Table635[[#This Row],[Column9]:[Column17]])),"",(AVERAGE(Table635[[#This Row],[Column9]:[Column17]])))</f>
        <v/>
      </c>
      <c r="T35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35" s="254"/>
      <c r="V35" s="255"/>
      <c r="W35" s="255"/>
      <c r="X35" s="46"/>
      <c r="Y35" s="100"/>
    </row>
    <row r="36" spans="1:27" x14ac:dyDescent="0.3">
      <c r="A36" s="3"/>
      <c r="B36" s="23"/>
      <c r="C36" s="24"/>
      <c r="D36" s="23"/>
      <c r="E36" s="245" t="str">
        <f t="shared" si="4"/>
        <v/>
      </c>
      <c r="F36" s="246"/>
      <c r="G36" s="247" t="e">
        <f>[1]!Table6[[#This Row],[Column7]]</f>
        <v>#REF!</v>
      </c>
      <c r="H36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36" s="248"/>
      <c r="J36" s="249"/>
      <c r="K36" s="249"/>
      <c r="L36" s="249"/>
      <c r="M36" s="249"/>
      <c r="N36" s="249"/>
      <c r="O36" s="249"/>
      <c r="P36" s="250"/>
      <c r="Q36" s="249"/>
      <c r="R36" s="251">
        <f t="shared" si="5"/>
        <v>0</v>
      </c>
      <c r="S36" s="252" t="str">
        <f>IF(ISERROR(AVERAGE(Table635[[#This Row],[Column9]:[Column17]])),"",(AVERAGE(Table635[[#This Row],[Column9]:[Column17]])))</f>
        <v/>
      </c>
      <c r="T36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36" s="254"/>
      <c r="V36" s="255"/>
      <c r="W36" s="255"/>
      <c r="X36" s="46"/>
      <c r="Y36" s="100"/>
    </row>
    <row r="37" spans="1:27" x14ac:dyDescent="0.3">
      <c r="A37" s="3"/>
      <c r="B37" s="23"/>
      <c r="C37" s="24"/>
      <c r="D37" s="23"/>
      <c r="E37" s="245" t="str">
        <f t="shared" si="4"/>
        <v/>
      </c>
      <c r="F37" s="246"/>
      <c r="G37" s="247" t="e">
        <f>[1]!Table6[[#This Row],[Column7]]</f>
        <v>#REF!</v>
      </c>
      <c r="H37" s="199" t="e">
        <f>IF(AND(Table635[[#This Row],[Column7]]&gt;$J$987,Table635[[#This Row],[Column7]]&lt;$J$988),Table635[[#This Row],[Column7]]-$J$987,IF(Table635[[#This Row],[Column7]]&gt;=$J$988,Table635[[#This Row],[Column7]]*25%,""))</f>
        <v>#REF!</v>
      </c>
      <c r="I37" s="248"/>
      <c r="J37" s="249"/>
      <c r="K37" s="249"/>
      <c r="L37" s="249"/>
      <c r="M37" s="249"/>
      <c r="N37" s="249"/>
      <c r="O37" s="249"/>
      <c r="P37" s="250"/>
      <c r="Q37" s="249"/>
      <c r="R37" s="251">
        <f t="shared" si="5"/>
        <v>0</v>
      </c>
      <c r="S37" s="252" t="str">
        <f>IF(ISERROR(AVERAGE(Table635[[#This Row],[Column9]:[Column17]])),"",(AVERAGE(Table635[[#This Row],[Column9]:[Column17]])))</f>
        <v/>
      </c>
      <c r="T37" s="253" t="str">
        <f>IF(ISERROR(Table635[[#This Row],[Column62]]*Table635[[#This Row],[Column8]]*Table635[[#This Row],[Column18]]),"",(Table635[[#This Row],[Column62]]*Table635[[#This Row],[Column8]]*Table635[[#This Row],[Column18]]))</f>
        <v/>
      </c>
      <c r="U37" s="254"/>
      <c r="V37" s="255"/>
      <c r="W37" s="255"/>
      <c r="X37" s="46"/>
      <c r="Y37" s="100"/>
    </row>
    <row r="38" spans="1:27" x14ac:dyDescent="0.3">
      <c r="A38" s="3"/>
      <c r="B38" s="23"/>
      <c r="C38" s="24"/>
      <c r="D38" s="23"/>
      <c r="E38" s="42" t="str">
        <f t="shared" ref="E38:E49" si="6">IF(ISERROR(VLOOKUP(D38,$G$989:$H$993,2,FALSE)),"",(VLOOKUP(D38,$G$989:$H$993,2,FALSE)))</f>
        <v/>
      </c>
      <c r="F38" s="34"/>
      <c r="G38" s="197"/>
      <c r="H38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38" s="27"/>
      <c r="J38" s="27"/>
      <c r="K38" s="27"/>
      <c r="L38" s="27"/>
      <c r="M38" s="27"/>
      <c r="N38" s="27"/>
      <c r="O38" s="27"/>
      <c r="P38" s="27"/>
      <c r="Q38" s="27"/>
      <c r="R38" s="111">
        <f t="shared" si="0"/>
        <v>0</v>
      </c>
      <c r="S38" s="94" t="str">
        <f>IF(ISERROR(AVERAGE(Table635[[#This Row],[Column9]:[Column17]])),"",(AVERAGE(Table635[[#This Row],[Column9]:[Column17]])))</f>
        <v/>
      </c>
      <c r="T38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38" s="45"/>
      <c r="V38" s="45"/>
      <c r="W38" s="45"/>
      <c r="X38" s="46"/>
      <c r="Y38" s="100" t="str">
        <f>IF(ISERROR(Table635[[#This Row],[Column19]]-Table635[[#This Row],[Column20]]),"",(Table635[[#This Row],[Column19]]-Table635[[#This Row],[Column20]]))</f>
        <v/>
      </c>
    </row>
    <row r="39" spans="1:27" x14ac:dyDescent="0.3">
      <c r="A39" s="3"/>
      <c r="B39" s="23"/>
      <c r="C39" s="24"/>
      <c r="D39" s="23"/>
      <c r="E39" s="42" t="str">
        <f t="shared" si="6"/>
        <v/>
      </c>
      <c r="F39" s="34"/>
      <c r="G39" s="197"/>
      <c r="H39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39" s="27"/>
      <c r="J39" s="27"/>
      <c r="K39" s="27"/>
      <c r="L39" s="27"/>
      <c r="M39" s="27"/>
      <c r="N39" s="27"/>
      <c r="O39" s="27"/>
      <c r="P39" s="27"/>
      <c r="Q39" s="27"/>
      <c r="R39" s="111">
        <f t="shared" si="0"/>
        <v>0</v>
      </c>
      <c r="S39" s="94" t="str">
        <f>IF(ISERROR(AVERAGE(Table635[[#This Row],[Column9]:[Column17]])),"",(AVERAGE(Table635[[#This Row],[Column9]:[Column17]])))</f>
        <v/>
      </c>
      <c r="T39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39" s="45"/>
      <c r="V39" s="45"/>
      <c r="W39" s="45"/>
      <c r="X39" s="46"/>
      <c r="Y39" s="100" t="str">
        <f>IF(ISERROR(Table635[[#This Row],[Column19]]-Table635[[#This Row],[Column20]]),"",(Table635[[#This Row],[Column19]]-Table635[[#This Row],[Column20]]))</f>
        <v/>
      </c>
    </row>
    <row r="40" spans="1:27" x14ac:dyDescent="0.3">
      <c r="A40" s="3"/>
      <c r="B40" s="23"/>
      <c r="C40" s="24"/>
      <c r="D40" s="23"/>
      <c r="E40" s="42" t="str">
        <f t="shared" si="6"/>
        <v/>
      </c>
      <c r="F40" s="34"/>
      <c r="G40" s="197"/>
      <c r="H40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40" s="27"/>
      <c r="J40" s="27"/>
      <c r="K40" s="27"/>
      <c r="L40" s="27"/>
      <c r="M40" s="27"/>
      <c r="N40" s="27"/>
      <c r="O40" s="27"/>
      <c r="P40" s="27"/>
      <c r="Q40" s="27"/>
      <c r="R40" s="111">
        <f t="shared" si="0"/>
        <v>0</v>
      </c>
      <c r="S40" s="94" t="str">
        <f>IF(ISERROR(AVERAGE(Table635[[#This Row],[Column9]:[Column17]])),"",(AVERAGE(Table635[[#This Row],[Column9]:[Column17]])))</f>
        <v/>
      </c>
      <c r="T40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40" s="45"/>
      <c r="V40" s="45"/>
      <c r="W40" s="45"/>
      <c r="X40" s="46"/>
      <c r="Y40" s="100" t="str">
        <f>IF(ISERROR(Table635[[#This Row],[Column19]]-Table635[[#This Row],[Column20]]),"",(Table635[[#This Row],[Column19]]-Table635[[#This Row],[Column20]]))</f>
        <v/>
      </c>
      <c r="AA40" s="43"/>
    </row>
    <row r="41" spans="1:27" x14ac:dyDescent="0.3">
      <c r="A41" s="3"/>
      <c r="B41" s="23"/>
      <c r="C41" s="24"/>
      <c r="D41" s="23"/>
      <c r="E41" s="42" t="str">
        <f t="shared" si="6"/>
        <v/>
      </c>
      <c r="F41" s="34"/>
      <c r="G41" s="197"/>
      <c r="H41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41" s="27"/>
      <c r="J41" s="27"/>
      <c r="K41" s="27"/>
      <c r="L41" s="27"/>
      <c r="M41" s="27"/>
      <c r="N41" s="27"/>
      <c r="O41" s="27"/>
      <c r="P41" s="27"/>
      <c r="Q41" s="27"/>
      <c r="R41" s="111">
        <f t="shared" si="0"/>
        <v>0</v>
      </c>
      <c r="S41" s="94" t="str">
        <f>IF(ISERROR(AVERAGE(Table635[[#This Row],[Column9]:[Column17]])),"",(AVERAGE(Table635[[#This Row],[Column9]:[Column17]])))</f>
        <v/>
      </c>
      <c r="T41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41" s="45"/>
      <c r="V41" s="45"/>
      <c r="W41" s="45"/>
      <c r="X41" s="46"/>
      <c r="Y41" s="100" t="str">
        <f>IF(ISERROR(Table635[[#This Row],[Column19]]-Table635[[#This Row],[Column20]]),"",(Table635[[#This Row],[Column19]]-Table635[[#This Row],[Column20]]))</f>
        <v/>
      </c>
    </row>
    <row r="42" spans="1:27" x14ac:dyDescent="0.3">
      <c r="A42" s="3"/>
      <c r="B42" s="23"/>
      <c r="C42" s="24"/>
      <c r="D42" s="23"/>
      <c r="E42" s="42" t="str">
        <f t="shared" si="6"/>
        <v/>
      </c>
      <c r="F42" s="34"/>
      <c r="G42" s="197"/>
      <c r="H42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42" s="27"/>
      <c r="J42" s="27"/>
      <c r="K42" s="27"/>
      <c r="L42" s="27"/>
      <c r="M42" s="27"/>
      <c r="N42" s="27"/>
      <c r="O42" s="27"/>
      <c r="P42" s="27"/>
      <c r="Q42" s="27"/>
      <c r="R42" s="111">
        <f t="shared" si="0"/>
        <v>0</v>
      </c>
      <c r="S42" s="94" t="str">
        <f>IF(ISERROR(AVERAGE(Table635[[#This Row],[Column9]:[Column17]])),"",(AVERAGE(Table635[[#This Row],[Column9]:[Column17]])))</f>
        <v/>
      </c>
      <c r="T42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42" s="45"/>
      <c r="V42" s="45"/>
      <c r="W42" s="45"/>
      <c r="X42" s="46"/>
      <c r="Y42" s="100" t="str">
        <f>IF(ISERROR(Table635[[#This Row],[Column19]]-Table635[[#This Row],[Column20]]),"",(Table635[[#This Row],[Column19]]-Table635[[#This Row],[Column20]]))</f>
        <v/>
      </c>
    </row>
    <row r="43" spans="1:27" x14ac:dyDescent="0.3">
      <c r="A43" s="3"/>
      <c r="B43" s="23"/>
      <c r="C43" s="24"/>
      <c r="D43" s="23"/>
      <c r="E43" s="42" t="str">
        <f t="shared" si="6"/>
        <v/>
      </c>
      <c r="F43" s="34"/>
      <c r="G43" s="197"/>
      <c r="H43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43" s="27"/>
      <c r="J43" s="27"/>
      <c r="K43" s="27"/>
      <c r="L43" s="27"/>
      <c r="M43" s="27"/>
      <c r="N43" s="27"/>
      <c r="O43" s="27"/>
      <c r="P43" s="27"/>
      <c r="Q43" s="27"/>
      <c r="R43" s="111">
        <f t="shared" si="0"/>
        <v>0</v>
      </c>
      <c r="S43" s="94" t="str">
        <f>IF(ISERROR(AVERAGE(Table635[[#This Row],[Column9]:[Column17]])),"",(AVERAGE(Table635[[#This Row],[Column9]:[Column17]])))</f>
        <v/>
      </c>
      <c r="T43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43" s="45"/>
      <c r="V43" s="45"/>
      <c r="W43" s="45"/>
      <c r="X43" s="46"/>
      <c r="Y43" s="100" t="str">
        <f>IF(ISERROR(Table635[[#This Row],[Column19]]-Table635[[#This Row],[Column20]]),"",(Table635[[#This Row],[Column19]]-Table635[[#This Row],[Column20]]))</f>
        <v/>
      </c>
    </row>
    <row r="44" spans="1:27" x14ac:dyDescent="0.3">
      <c r="A44" s="3"/>
      <c r="B44" s="23"/>
      <c r="C44" s="24"/>
      <c r="D44" s="23"/>
      <c r="E44" s="42" t="str">
        <f t="shared" si="6"/>
        <v/>
      </c>
      <c r="F44" s="34"/>
      <c r="G44" s="197"/>
      <c r="H44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44" s="27"/>
      <c r="J44" s="27"/>
      <c r="K44" s="27"/>
      <c r="L44" s="27"/>
      <c r="M44" s="27"/>
      <c r="N44" s="27"/>
      <c r="O44" s="27"/>
      <c r="P44" s="27"/>
      <c r="Q44" s="27"/>
      <c r="R44" s="111">
        <f t="shared" si="0"/>
        <v>0</v>
      </c>
      <c r="S44" s="94" t="str">
        <f>IF(ISERROR(AVERAGE(Table635[[#This Row],[Column9]:[Column17]])),"",(AVERAGE(Table635[[#This Row],[Column9]:[Column17]])))</f>
        <v/>
      </c>
      <c r="T44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44" s="45"/>
      <c r="V44" s="45"/>
      <c r="W44" s="45"/>
      <c r="X44" s="46"/>
      <c r="Y44" s="100" t="str">
        <f>IF(ISERROR(Table635[[#This Row],[Column19]]-Table635[[#This Row],[Column20]]),"",(Table635[[#This Row],[Column19]]-Table635[[#This Row],[Column20]]))</f>
        <v/>
      </c>
    </row>
    <row r="45" spans="1:27" x14ac:dyDescent="0.3">
      <c r="A45" s="3"/>
      <c r="B45" s="23"/>
      <c r="C45" s="24"/>
      <c r="D45" s="23"/>
      <c r="E45" s="42" t="str">
        <f t="shared" si="6"/>
        <v/>
      </c>
      <c r="F45" s="34"/>
      <c r="G45" s="197"/>
      <c r="H45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45" s="27"/>
      <c r="J45" s="27"/>
      <c r="K45" s="27"/>
      <c r="L45" s="27"/>
      <c r="M45" s="27"/>
      <c r="N45" s="27"/>
      <c r="O45" s="27"/>
      <c r="P45" s="27"/>
      <c r="Q45" s="27"/>
      <c r="R45" s="111">
        <f t="shared" si="0"/>
        <v>0</v>
      </c>
      <c r="S45" s="94" t="str">
        <f>IF(ISERROR(AVERAGE(Table635[[#This Row],[Column9]:[Column17]])),"",(AVERAGE(Table635[[#This Row],[Column9]:[Column17]])))</f>
        <v/>
      </c>
      <c r="T45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45" s="45"/>
      <c r="V45" s="45"/>
      <c r="W45" s="45"/>
      <c r="X45" s="46"/>
      <c r="Y45" s="100" t="str">
        <f>IF(ISERROR(Table635[[#This Row],[Column19]]-Table635[[#This Row],[Column20]]),"",(Table635[[#This Row],[Column19]]-Table635[[#This Row],[Column20]]))</f>
        <v/>
      </c>
    </row>
    <row r="46" spans="1:27" x14ac:dyDescent="0.3">
      <c r="A46" s="3"/>
      <c r="B46" s="23"/>
      <c r="C46" s="24"/>
      <c r="D46" s="23"/>
      <c r="E46" s="42" t="str">
        <f t="shared" si="6"/>
        <v/>
      </c>
      <c r="F46" s="34"/>
      <c r="G46" s="197"/>
      <c r="H46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46" s="27"/>
      <c r="J46" s="27"/>
      <c r="K46" s="27"/>
      <c r="L46" s="27"/>
      <c r="M46" s="27"/>
      <c r="N46" s="27"/>
      <c r="O46" s="27"/>
      <c r="P46" s="27"/>
      <c r="Q46" s="27"/>
      <c r="R46" s="111">
        <f t="shared" si="0"/>
        <v>0</v>
      </c>
      <c r="S46" s="94" t="str">
        <f>IF(ISERROR(AVERAGE(Table635[[#This Row],[Column9]:[Column17]])),"",(AVERAGE(Table635[[#This Row],[Column9]:[Column17]])))</f>
        <v/>
      </c>
      <c r="T46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46" s="45"/>
      <c r="V46" s="45"/>
      <c r="W46" s="45"/>
      <c r="X46" s="46"/>
      <c r="Y46" s="100" t="str">
        <f>IF(ISERROR(Table635[[#This Row],[Column19]]-Table635[[#This Row],[Column20]]),"",(Table635[[#This Row],[Column19]]-Table635[[#This Row],[Column20]]))</f>
        <v/>
      </c>
    </row>
    <row r="47" spans="1:27" x14ac:dyDescent="0.3">
      <c r="A47" s="3"/>
      <c r="B47" s="23"/>
      <c r="C47" s="24"/>
      <c r="D47" s="23"/>
      <c r="E47" s="42" t="str">
        <f t="shared" si="6"/>
        <v/>
      </c>
      <c r="F47" s="34"/>
      <c r="G47" s="197"/>
      <c r="H47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47" s="27"/>
      <c r="J47" s="27"/>
      <c r="K47" s="27"/>
      <c r="L47" s="27"/>
      <c r="M47" s="27"/>
      <c r="N47" s="27"/>
      <c r="O47" s="27"/>
      <c r="P47" s="27"/>
      <c r="Q47" s="27"/>
      <c r="R47" s="111">
        <f t="shared" si="0"/>
        <v>0</v>
      </c>
      <c r="S47" s="94" t="str">
        <f>IF(ISERROR(AVERAGE(Table635[[#This Row],[Column9]:[Column17]])),"",(AVERAGE(Table635[[#This Row],[Column9]:[Column17]])))</f>
        <v/>
      </c>
      <c r="T47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47" s="45"/>
      <c r="V47" s="45"/>
      <c r="W47" s="45"/>
      <c r="X47" s="46"/>
      <c r="Y47" s="100" t="str">
        <f>IF(ISERROR(Table635[[#This Row],[Column19]]-Table635[[#This Row],[Column20]]),"",(Table635[[#This Row],[Column19]]-Table635[[#This Row],[Column20]]))</f>
        <v/>
      </c>
    </row>
    <row r="48" spans="1:27" x14ac:dyDescent="0.3">
      <c r="A48" s="3"/>
      <c r="B48" s="23"/>
      <c r="C48" s="24"/>
      <c r="D48" s="23"/>
      <c r="E48" s="42" t="str">
        <f t="shared" si="6"/>
        <v/>
      </c>
      <c r="F48" s="34"/>
      <c r="G48" s="197"/>
      <c r="H48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48" s="27"/>
      <c r="J48" s="27"/>
      <c r="K48" s="27"/>
      <c r="L48" s="27"/>
      <c r="M48" s="27"/>
      <c r="N48" s="27"/>
      <c r="O48" s="27"/>
      <c r="P48" s="27"/>
      <c r="Q48" s="27"/>
      <c r="R48" s="111">
        <f t="shared" si="0"/>
        <v>0</v>
      </c>
      <c r="S48" s="94" t="str">
        <f>IF(ISERROR(AVERAGE(Table635[[#This Row],[Column9]:[Column17]])),"",(AVERAGE(Table635[[#This Row],[Column9]:[Column17]])))</f>
        <v/>
      </c>
      <c r="T48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48" s="45"/>
      <c r="V48" s="45"/>
      <c r="W48" s="45"/>
      <c r="X48" s="46"/>
      <c r="Y48" s="100" t="str">
        <f>IF(ISERROR(Table635[[#This Row],[Column19]]-Table635[[#This Row],[Column20]]),"",(Table635[[#This Row],[Column19]]-Table635[[#This Row],[Column20]]))</f>
        <v/>
      </c>
    </row>
    <row r="49" spans="1:25" ht="15" thickBot="1" x14ac:dyDescent="0.35">
      <c r="A49" s="3"/>
      <c r="B49" s="23"/>
      <c r="C49" s="24"/>
      <c r="D49" s="23"/>
      <c r="E49" s="42" t="str">
        <f t="shared" si="6"/>
        <v/>
      </c>
      <c r="F49" s="34"/>
      <c r="G49" s="200"/>
      <c r="H49" s="199" t="str">
        <f>IF(AND(Table635[[#This Row],[Column7]]&gt;$J$987,Table635[[#This Row],[Column7]]&lt;$J$988),Table635[[#This Row],[Column7]]-$J$987,IF(Table635[[#This Row],[Column7]]&gt;=$J$988,Table635[[#This Row],[Column7]]*25%,""))</f>
        <v/>
      </c>
      <c r="I49" s="27"/>
      <c r="J49" s="27"/>
      <c r="K49" s="27"/>
      <c r="L49" s="27"/>
      <c r="M49" s="27"/>
      <c r="N49" s="27"/>
      <c r="O49" s="27"/>
      <c r="P49" s="27"/>
      <c r="Q49" s="27"/>
      <c r="R49" s="111">
        <f t="shared" si="0"/>
        <v>0</v>
      </c>
      <c r="S49" s="94" t="str">
        <f>IF(ISERROR(AVERAGE(Table635[[#This Row],[Column9]:[Column17]])),"",(AVERAGE(Table635[[#This Row],[Column9]:[Column17]])))</f>
        <v/>
      </c>
      <c r="T49" s="96" t="str">
        <f>IF(ISERROR(Table635[[#This Row],[Column62]]*Table635[[#This Row],[Column8]]*Table635[[#This Row],[Column18]]),"",(Table635[[#This Row],[Column62]]*Table635[[#This Row],[Column8]]*Table635[[#This Row],[Column18]]))</f>
        <v/>
      </c>
      <c r="U49" s="45"/>
      <c r="V49" s="45"/>
      <c r="W49" s="45"/>
      <c r="X49" s="46"/>
      <c r="Y49" s="100" t="str">
        <f>IF(ISERROR(Table635[[#This Row],[Column19]]-Table635[[#This Row],[Column20]]),"",(Table635[[#This Row],[Column19]]-Table635[[#This Row],[Column20]]))</f>
        <v/>
      </c>
    </row>
    <row r="50" spans="1:25" x14ac:dyDescent="0.3">
      <c r="A50" s="2"/>
      <c r="B50" s="4"/>
      <c r="C50" s="4"/>
      <c r="D50" s="4"/>
      <c r="E50" s="4"/>
      <c r="F50" s="4"/>
      <c r="T50" s="97"/>
    </row>
    <row r="51" spans="1:25" ht="15" thickBot="1" x14ac:dyDescent="0.35">
      <c r="B51" s="43"/>
      <c r="F51" s="4" t="s">
        <v>104</v>
      </c>
      <c r="G51" s="4"/>
      <c r="I51" s="107">
        <f>SUM(Table635[Column9])</f>
        <v>0</v>
      </c>
      <c r="J51" s="107">
        <f>SUM(Table635[Column10])</f>
        <v>0</v>
      </c>
      <c r="K51" s="107">
        <f>SUM(Table635[Column11])</f>
        <v>0</v>
      </c>
      <c r="L51" s="107">
        <f>SUM(Table635[Column12])</f>
        <v>0</v>
      </c>
      <c r="M51" s="107">
        <f>SUM(Table635[Column13])</f>
        <v>0</v>
      </c>
      <c r="N51" s="107">
        <f>SUM(Table635[Column14])</f>
        <v>0</v>
      </c>
      <c r="O51" s="107">
        <f>SUM(Table635[Column15])</f>
        <v>0</v>
      </c>
      <c r="P51" s="107">
        <f>SUM(Table635[Column16])</f>
        <v>0</v>
      </c>
      <c r="Q51" s="107">
        <f>SUM(Table635[Column17])</f>
        <v>0</v>
      </c>
      <c r="R51" s="107">
        <f>SUM(Table635[Column18])</f>
        <v>0</v>
      </c>
      <c r="S51" s="44"/>
      <c r="T51" s="98">
        <f>IF(ISERROR(SUM(T11:T49)),"",SUM(T11:T49))</f>
        <v>0</v>
      </c>
      <c r="U51" s="201"/>
      <c r="V51" s="201"/>
      <c r="W51" s="201"/>
      <c r="X51" s="108">
        <f>U51+V51+W51</f>
        <v>0</v>
      </c>
      <c r="Y51" s="99">
        <f>T51-X51</f>
        <v>0</v>
      </c>
    </row>
    <row r="52" spans="1:25" ht="15" thickTop="1" x14ac:dyDescent="0.3"/>
    <row r="53" spans="1:25" x14ac:dyDescent="0.3">
      <c r="T53" s="93"/>
    </row>
    <row r="986" spans="2:10" ht="15" thickBot="1" x14ac:dyDescent="0.35"/>
    <row r="987" spans="2:10" ht="15" thickBot="1" x14ac:dyDescent="0.35">
      <c r="B987" s="1" t="s">
        <v>11</v>
      </c>
      <c r="C987" s="1" t="s">
        <v>74</v>
      </c>
      <c r="D987" s="1" t="s">
        <v>34</v>
      </c>
      <c r="F987" s="1" t="s">
        <v>72</v>
      </c>
      <c r="G987" s="271" t="s">
        <v>124</v>
      </c>
      <c r="H987" s="272"/>
      <c r="J987" s="157">
        <v>12</v>
      </c>
    </row>
    <row r="988" spans="2:10" x14ac:dyDescent="0.3">
      <c r="B988" s="1" t="s">
        <v>12</v>
      </c>
      <c r="C988" s="1" t="s">
        <v>75</v>
      </c>
      <c r="D988" s="1" t="s">
        <v>35</v>
      </c>
      <c r="F988" s="1" t="s">
        <v>95</v>
      </c>
      <c r="G988" s="35"/>
      <c r="H988" s="36" t="s">
        <v>37</v>
      </c>
      <c r="J988" s="157">
        <v>16</v>
      </c>
    </row>
    <row r="989" spans="2:10" x14ac:dyDescent="0.3">
      <c r="B989" s="1" t="s">
        <v>13</v>
      </c>
      <c r="C989" s="1" t="s">
        <v>76</v>
      </c>
      <c r="D989" s="1" t="s">
        <v>36</v>
      </c>
      <c r="G989" s="37" t="s">
        <v>78</v>
      </c>
      <c r="H989" s="38">
        <v>4.416666666666667</v>
      </c>
    </row>
    <row r="990" spans="2:10" x14ac:dyDescent="0.3">
      <c r="B990" s="1" t="s">
        <v>14</v>
      </c>
      <c r="C990" s="1" t="s">
        <v>77</v>
      </c>
      <c r="D990" s="1" t="s">
        <v>37</v>
      </c>
      <c r="G990" s="37" t="s">
        <v>77</v>
      </c>
      <c r="H990" s="38">
        <v>8.75</v>
      </c>
    </row>
    <row r="991" spans="2:10" x14ac:dyDescent="0.3">
      <c r="B991" s="1" t="s">
        <v>38</v>
      </c>
      <c r="C991" s="1" t="s">
        <v>78</v>
      </c>
      <c r="D991" s="1" t="s">
        <v>39</v>
      </c>
      <c r="G991" s="37" t="s">
        <v>76</v>
      </c>
      <c r="H991" s="38">
        <v>13.083333333333334</v>
      </c>
    </row>
    <row r="992" spans="2:10" x14ac:dyDescent="0.3">
      <c r="B992" s="1" t="s">
        <v>40</v>
      </c>
      <c r="D992" s="1" t="s">
        <v>41</v>
      </c>
      <c r="G992" s="37" t="s">
        <v>75</v>
      </c>
      <c r="H992" s="38">
        <v>17.416666666666668</v>
      </c>
    </row>
    <row r="993" spans="2:8" ht="15" thickBot="1" x14ac:dyDescent="0.35">
      <c r="B993" s="1" t="s">
        <v>42</v>
      </c>
      <c r="G993" s="39" t="s">
        <v>74</v>
      </c>
      <c r="H993" s="40">
        <v>21.75</v>
      </c>
    </row>
    <row r="994" spans="2:8" x14ac:dyDescent="0.3">
      <c r="B994" s="1" t="s">
        <v>43</v>
      </c>
    </row>
    <row r="995" spans="2:8" x14ac:dyDescent="0.3">
      <c r="B995" s="1" t="s">
        <v>44</v>
      </c>
    </row>
    <row r="996" spans="2:8" x14ac:dyDescent="0.3">
      <c r="B996" s="1" t="s">
        <v>15</v>
      </c>
    </row>
  </sheetData>
  <sheetProtection algorithmName="SHA-512" hashValue="lXZOgk5JR1bqU6Old/4ovY8A1xTEEczUC5vRgY9NiEv63TBbw2wV4GqG8rVVsNtbRP/JH4gF+WETMndCrwjczw==" saltValue="8m75qDFpx2S40cAoOAN0ig==" spinCount="100000" sheet="1" insertRows="0" sort="0" autoFilter="0"/>
  <mergeCells count="22">
    <mergeCell ref="W8:W9"/>
    <mergeCell ref="D8:D9"/>
    <mergeCell ref="R8:R9"/>
    <mergeCell ref="C8:C9"/>
    <mergeCell ref="B8:B9"/>
    <mergeCell ref="F8:F9"/>
    <mergeCell ref="G987:H987"/>
    <mergeCell ref="E8:E9"/>
    <mergeCell ref="A1:Y3"/>
    <mergeCell ref="G6:H7"/>
    <mergeCell ref="I6:S6"/>
    <mergeCell ref="I7:S7"/>
    <mergeCell ref="T7:Y7"/>
    <mergeCell ref="T6:Y6"/>
    <mergeCell ref="B6:F7"/>
    <mergeCell ref="Y8:Y9"/>
    <mergeCell ref="T8:T9"/>
    <mergeCell ref="G8:G9"/>
    <mergeCell ref="H8:H9"/>
    <mergeCell ref="S8:S9"/>
    <mergeCell ref="X8:X9"/>
    <mergeCell ref="U8:V8"/>
  </mergeCells>
  <phoneticPr fontId="18" type="noConversion"/>
  <dataValidations xWindow="767" yWindow="589" count="5">
    <dataValidation type="list" allowBlank="1" showInputMessage="1" showErrorMessage="1" sqref="C11:C49" xr:uid="{8548E42B-E199-49A9-AC05-287428016B5C}">
      <formula1>$F$987:$F$988</formula1>
    </dataValidation>
    <dataValidation type="list" allowBlank="1" showInputMessage="1" showErrorMessage="1" sqref="D11:D49" xr:uid="{C0FE99E0-803A-465A-8770-F477BC70308D}">
      <formula1>$C$987:$C$991</formula1>
    </dataValidation>
    <dataValidation type="list" allowBlank="1" showInputMessage="1" showErrorMessage="1" sqref="B11:B49" xr:uid="{0F0495AD-7C51-42E2-8AD7-844C4CDD5D72}">
      <formula1>$B$987:$B$996</formula1>
    </dataValidation>
    <dataValidation allowBlank="1" showInputMessage="1" showErrorMessage="1" promptTitle="Number of children enrolled" prompt="Actual Enrolment for full fee children (excluding fee subsidy children)" sqref="I11:Q49" xr:uid="{A45F46C2-E7EF-47B2-8C01-06485C7607A0}"/>
    <dataValidation type="list" allowBlank="1" showInputMessage="1" showErrorMessage="1" sqref="F11:F49" xr:uid="{6DDF18A8-235F-4C34-94CF-833C05F62C97}">
      <formula1>$D$987:$D$992</formula1>
    </dataValidation>
  </dataValidations>
  <pageMargins left="0.7" right="0.7" top="0.75" bottom="0.75" header="0.3" footer="0.3"/>
  <pageSetup scale="29" orientation="portrait" horizontalDpi="1200" verticalDpi="1200" r:id="rId1"/>
  <headerFooter>
    <oddHeader>&amp;C&amp;G</oddHeader>
  </headerFooter>
  <colBreaks count="1" manualBreakCount="1">
    <brk id="25" max="32" man="1"/>
  </colBreaks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44FB-BAB0-44CC-AA1E-AAA9625D06D3}">
  <sheetPr>
    <tabColor rgb="FF92D050"/>
    <pageSetUpPr fitToPage="1"/>
  </sheetPr>
  <dimension ref="A1:T996"/>
  <sheetViews>
    <sheetView showGridLines="0" showZeros="0" tabSelected="1" zoomScaleNormal="100" workbookViewId="0">
      <selection sqref="A1:T3"/>
    </sheetView>
  </sheetViews>
  <sheetFormatPr defaultRowHeight="14.4" x14ac:dyDescent="0.3"/>
  <cols>
    <col min="1" max="1" width="1.5546875" style="47" customWidth="1"/>
    <col min="2" max="2" width="38.6640625" style="47" customWidth="1"/>
    <col min="3" max="3" width="18.5546875" style="47" customWidth="1"/>
    <col min="4" max="4" width="16.44140625" style="47" customWidth="1"/>
    <col min="5" max="13" width="12.44140625" style="47" customWidth="1"/>
    <col min="14" max="19" width="16" style="48" customWidth="1"/>
    <col min="20" max="20" width="12.88671875" style="47" customWidth="1"/>
    <col min="21" max="16384" width="8.88671875" style="47"/>
  </cols>
  <sheetData>
    <row r="1" spans="1:20" ht="14.55" customHeight="1" x14ac:dyDescent="0.3">
      <c r="A1" s="275" t="s">
        <v>279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</row>
    <row r="2" spans="1:20" ht="14.55" customHeight="1" x14ac:dyDescent="0.3">
      <c r="A2" s="275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0" ht="71.400000000000006" customHeight="1" x14ac:dyDescent="0.3">
      <c r="A3" s="275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4" spans="1:20" ht="22.8" x14ac:dyDescent="0.4">
      <c r="B4" s="13"/>
    </row>
    <row r="5" spans="1:20" ht="19.8" thickBot="1" x14ac:dyDescent="0.4">
      <c r="B5" s="49"/>
      <c r="E5" s="50"/>
      <c r="F5" s="50"/>
      <c r="G5" s="50"/>
      <c r="H5" s="50"/>
      <c r="I5" s="50"/>
      <c r="J5" s="50"/>
      <c r="K5" s="50"/>
      <c r="L5" s="50"/>
      <c r="M5" s="50"/>
      <c r="N5" s="51"/>
      <c r="O5" s="51"/>
      <c r="P5" s="51"/>
      <c r="Q5" s="51"/>
      <c r="R5" s="51"/>
      <c r="S5" s="51"/>
    </row>
    <row r="6" spans="1:20" ht="63.6" customHeight="1" thickBot="1" x14ac:dyDescent="0.4">
      <c r="B6" s="310" t="s">
        <v>87</v>
      </c>
      <c r="C6" s="310"/>
      <c r="D6" s="311"/>
      <c r="E6" s="307" t="s">
        <v>166</v>
      </c>
      <c r="F6" s="308"/>
      <c r="G6" s="308"/>
      <c r="H6" s="308"/>
      <c r="I6" s="308"/>
      <c r="J6" s="308"/>
      <c r="K6" s="308"/>
      <c r="L6" s="308"/>
      <c r="M6" s="308"/>
      <c r="N6" s="309"/>
      <c r="O6" s="290" t="s">
        <v>86</v>
      </c>
      <c r="P6" s="291"/>
      <c r="Q6" s="291"/>
      <c r="R6" s="291"/>
      <c r="S6" s="291"/>
      <c r="T6" s="292"/>
    </row>
    <row r="7" spans="1:20" ht="29.55" customHeight="1" thickBot="1" x14ac:dyDescent="0.35">
      <c r="B7" s="312" t="s">
        <v>83</v>
      </c>
      <c r="C7" s="313"/>
      <c r="D7" s="314"/>
      <c r="E7" s="284" t="s">
        <v>168</v>
      </c>
      <c r="F7" s="285"/>
      <c r="G7" s="285"/>
      <c r="H7" s="285"/>
      <c r="I7" s="285"/>
      <c r="J7" s="285"/>
      <c r="K7" s="285"/>
      <c r="L7" s="285"/>
      <c r="M7" s="285"/>
      <c r="N7" s="286"/>
      <c r="O7" s="287" t="s">
        <v>136</v>
      </c>
      <c r="P7" s="288"/>
      <c r="Q7" s="288"/>
      <c r="R7" s="288"/>
      <c r="S7" s="288"/>
      <c r="T7" s="289"/>
    </row>
    <row r="8" spans="1:20" ht="58.35" customHeight="1" thickBot="1" x14ac:dyDescent="0.35">
      <c r="A8" s="52"/>
      <c r="B8" s="273" t="s">
        <v>161</v>
      </c>
      <c r="C8" s="273" t="s">
        <v>82</v>
      </c>
      <c r="D8" s="300" t="s">
        <v>131</v>
      </c>
      <c r="E8" s="53" t="s">
        <v>16</v>
      </c>
      <c r="F8" s="53" t="s">
        <v>17</v>
      </c>
      <c r="G8" s="53" t="s">
        <v>18</v>
      </c>
      <c r="H8" s="53" t="s">
        <v>19</v>
      </c>
      <c r="I8" s="53" t="s">
        <v>20</v>
      </c>
      <c r="J8" s="53" t="s">
        <v>21</v>
      </c>
      <c r="K8" s="53" t="s">
        <v>22</v>
      </c>
      <c r="L8" s="53" t="s">
        <v>23</v>
      </c>
      <c r="M8" s="54" t="s">
        <v>24</v>
      </c>
      <c r="N8" s="298" t="s">
        <v>123</v>
      </c>
      <c r="O8" s="298" t="s">
        <v>132</v>
      </c>
      <c r="P8" s="304" t="s">
        <v>264</v>
      </c>
      <c r="Q8" s="305"/>
      <c r="R8" s="298" t="s">
        <v>267</v>
      </c>
      <c r="S8" s="298" t="s">
        <v>266</v>
      </c>
      <c r="T8" s="273" t="s">
        <v>268</v>
      </c>
    </row>
    <row r="9" spans="1:20" ht="44.4" customHeight="1" thickBot="1" x14ac:dyDescent="0.35">
      <c r="B9" s="297"/>
      <c r="C9" s="297"/>
      <c r="D9" s="301"/>
      <c r="E9" s="55" t="s">
        <v>122</v>
      </c>
      <c r="F9" s="55" t="s">
        <v>122</v>
      </c>
      <c r="G9" s="55" t="s">
        <v>122</v>
      </c>
      <c r="H9" s="55" t="s">
        <v>122</v>
      </c>
      <c r="I9" s="55" t="s">
        <v>122</v>
      </c>
      <c r="J9" s="55" t="s">
        <v>122</v>
      </c>
      <c r="K9" s="55" t="s">
        <v>122</v>
      </c>
      <c r="L9" s="55" t="s">
        <v>122</v>
      </c>
      <c r="M9" s="55" t="s">
        <v>122</v>
      </c>
      <c r="N9" s="299"/>
      <c r="O9" s="299"/>
      <c r="P9" s="55" t="s">
        <v>250</v>
      </c>
      <c r="Q9" s="55" t="s">
        <v>265</v>
      </c>
      <c r="R9" s="297"/>
      <c r="S9" s="299"/>
      <c r="T9" s="297"/>
    </row>
    <row r="10" spans="1:20" ht="13.8" hidden="1" customHeight="1" thickBot="1" x14ac:dyDescent="0.35">
      <c r="A10" s="2" t="s">
        <v>2</v>
      </c>
      <c r="B10" s="5" t="s">
        <v>4</v>
      </c>
      <c r="C10" s="14" t="s">
        <v>10</v>
      </c>
      <c r="D10" s="6" t="s">
        <v>25</v>
      </c>
      <c r="E10" s="7" t="s">
        <v>1</v>
      </c>
      <c r="F10" s="8" t="s">
        <v>26</v>
      </c>
      <c r="G10" s="8" t="s">
        <v>27</v>
      </c>
      <c r="H10" s="8" t="s">
        <v>3</v>
      </c>
      <c r="I10" s="9" t="s">
        <v>28</v>
      </c>
      <c r="J10" s="10" t="s">
        <v>29</v>
      </c>
      <c r="K10" s="10" t="s">
        <v>30</v>
      </c>
      <c r="L10" s="10" t="s">
        <v>31</v>
      </c>
      <c r="M10" s="10" t="s">
        <v>32</v>
      </c>
      <c r="N10" s="16" t="s">
        <v>33</v>
      </c>
      <c r="O10" s="15" t="s">
        <v>101</v>
      </c>
      <c r="P10" s="33" t="s">
        <v>121</v>
      </c>
      <c r="Q10" s="65" t="s">
        <v>120</v>
      </c>
      <c r="R10" s="56" t="s">
        <v>263</v>
      </c>
      <c r="S10" s="33" t="s">
        <v>81</v>
      </c>
    </row>
    <row r="11" spans="1:20" x14ac:dyDescent="0.3">
      <c r="A11" s="2"/>
      <c r="B11" s="23"/>
      <c r="C11" s="25"/>
      <c r="D11" s="109">
        <f>IFERROR(Table6358[[#This Row],[Column7]]*0.25,"")</f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111">
        <f t="shared" ref="N11:N17" si="0">SUM(E11:M11)</f>
        <v>0</v>
      </c>
      <c r="O11" s="112">
        <f>Table6358[[#This Row],[Column8]]*Table6358[[#This Row],[Column18]]</f>
        <v>0</v>
      </c>
      <c r="P11" s="68"/>
      <c r="Q11" s="66"/>
      <c r="R11" s="263"/>
      <c r="S11" s="69"/>
      <c r="T11" s="101"/>
    </row>
    <row r="12" spans="1:20" x14ac:dyDescent="0.3">
      <c r="A12" s="2"/>
      <c r="B12" s="23"/>
      <c r="C12" s="26"/>
      <c r="D12" s="109">
        <f>IFERROR(Table6358[[#This Row],[Column7]]*0.25,"")</f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111">
        <f t="shared" si="0"/>
        <v>0</v>
      </c>
      <c r="O12" s="112">
        <f>Table6358[[#This Row],[Column8]]*Table6358[[#This Row],[Column18]]</f>
        <v>0</v>
      </c>
      <c r="P12" s="70"/>
      <c r="Q12" s="67"/>
      <c r="R12" s="263"/>
      <c r="S12" s="71"/>
      <c r="T12" s="102"/>
    </row>
    <row r="13" spans="1:20" x14ac:dyDescent="0.3">
      <c r="A13" s="3"/>
      <c r="B13" s="23"/>
      <c r="C13" s="26"/>
      <c r="D13" s="110">
        <f>IFERROR(Table6358[[#This Row],[Column7]]*0.25,"")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111">
        <f t="shared" si="0"/>
        <v>0</v>
      </c>
      <c r="O13" s="112">
        <f>Table6358[[#This Row],[Column8]]*Table6358[[#This Row],[Column18]]</f>
        <v>0</v>
      </c>
      <c r="P13" s="70"/>
      <c r="Q13" s="67"/>
      <c r="R13" s="263"/>
      <c r="S13" s="71"/>
      <c r="T13" s="102"/>
    </row>
    <row r="14" spans="1:20" x14ac:dyDescent="0.3">
      <c r="A14" s="3"/>
      <c r="B14" s="23"/>
      <c r="C14" s="26"/>
      <c r="D14" s="110">
        <f>IFERROR(Table6358[[#This Row],[Column7]]*0.25,"")</f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111">
        <f t="shared" si="0"/>
        <v>0</v>
      </c>
      <c r="O14" s="112">
        <f>Table6358[[#This Row],[Column8]]*Table6358[[#This Row],[Column18]]</f>
        <v>0</v>
      </c>
      <c r="P14" s="70"/>
      <c r="Q14" s="67"/>
      <c r="R14" s="263"/>
      <c r="S14" s="71"/>
      <c r="T14" s="102"/>
    </row>
    <row r="15" spans="1:20" x14ac:dyDescent="0.3">
      <c r="A15" s="3"/>
      <c r="B15" s="23"/>
      <c r="C15" s="26"/>
      <c r="D15" s="110">
        <f>IFERROR(Table6358[[#This Row],[Column7]]*0.25,"")</f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111">
        <f t="shared" si="0"/>
        <v>0</v>
      </c>
      <c r="O15" s="112">
        <f>Table6358[[#This Row],[Column8]]*Table6358[[#This Row],[Column18]]</f>
        <v>0</v>
      </c>
      <c r="P15" s="70"/>
      <c r="Q15" s="67"/>
      <c r="R15" s="263"/>
      <c r="S15" s="71"/>
      <c r="T15" s="102"/>
    </row>
    <row r="16" spans="1:20" x14ac:dyDescent="0.3">
      <c r="A16" s="3"/>
      <c r="B16" s="23"/>
      <c r="C16" s="26"/>
      <c r="D16" s="110">
        <f>IFERROR(Table6358[[#This Row],[Column7]]*0.25,"")</f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111">
        <f t="shared" si="0"/>
        <v>0</v>
      </c>
      <c r="O16" s="112">
        <f>Table6358[[#This Row],[Column8]]*Table6358[[#This Row],[Column18]]</f>
        <v>0</v>
      </c>
      <c r="P16" s="70"/>
      <c r="Q16" s="67"/>
      <c r="R16" s="263"/>
      <c r="S16" s="71"/>
      <c r="T16" s="102"/>
    </row>
    <row r="17" spans="1:20" x14ac:dyDescent="0.3">
      <c r="A17" s="3"/>
      <c r="B17" s="23"/>
      <c r="C17" s="26"/>
      <c r="D17" s="110">
        <f>IFERROR(Table6358[[#This Row],[Column7]]*0.25,"")</f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111">
        <f t="shared" si="0"/>
        <v>0</v>
      </c>
      <c r="O17" s="112">
        <f>Table6358[[#This Row],[Column8]]*Table6358[[#This Row],[Column18]]</f>
        <v>0</v>
      </c>
      <c r="P17" s="70"/>
      <c r="Q17" s="67"/>
      <c r="R17" s="263"/>
      <c r="S17" s="71"/>
      <c r="T17" s="102"/>
    </row>
    <row r="18" spans="1:20" x14ac:dyDescent="0.3">
      <c r="A18" s="2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  <c r="O18" s="97"/>
      <c r="P18" s="4"/>
      <c r="Q18" s="4"/>
      <c r="R18" s="4"/>
      <c r="S18" s="4"/>
      <c r="T18" s="4"/>
    </row>
    <row r="19" spans="1:20" ht="15" thickBot="1" x14ac:dyDescent="0.35">
      <c r="C19" s="47" t="s">
        <v>126</v>
      </c>
      <c r="E19" s="113">
        <f>SUM(Table6358[Column9])</f>
        <v>0</v>
      </c>
      <c r="F19" s="113">
        <f>SUM(Table6358[Column10])</f>
        <v>0</v>
      </c>
      <c r="G19" s="113">
        <f>SUM(Table6358[Column11])</f>
        <v>0</v>
      </c>
      <c r="H19" s="113">
        <f>SUM(Table6358[Column12])</f>
        <v>0</v>
      </c>
      <c r="I19" s="113">
        <f>SUM(Table6358[Column13])</f>
        <v>0</v>
      </c>
      <c r="J19" s="113">
        <f>SUM(Table6358[Column14])</f>
        <v>0</v>
      </c>
      <c r="K19" s="113">
        <f>SUM(Table6358[Column15])</f>
        <v>0</v>
      </c>
      <c r="L19" s="113">
        <f>SUM(Table6358[Column16])</f>
        <v>0</v>
      </c>
      <c r="M19" s="113">
        <f>SUM(Table6358[Column17])</f>
        <v>0</v>
      </c>
      <c r="N19" s="113">
        <f>SUM(Table6358[Column18])</f>
        <v>0</v>
      </c>
      <c r="O19" s="108">
        <f>SUM(Table6358[Column182])</f>
        <v>0</v>
      </c>
      <c r="P19" s="201"/>
      <c r="Q19" s="201"/>
      <c r="R19" s="201">
        <v>0</v>
      </c>
      <c r="S19" s="108">
        <f>P19+Q19+R19</f>
        <v>0</v>
      </c>
      <c r="T19" s="108">
        <f>O19-S19</f>
        <v>0</v>
      </c>
    </row>
    <row r="20" spans="1:20" ht="15" thickTop="1" x14ac:dyDescent="0.3"/>
    <row r="987" spans="2:2" x14ac:dyDescent="0.3">
      <c r="B987" s="1" t="s">
        <v>157</v>
      </c>
    </row>
    <row r="988" spans="2:2" x14ac:dyDescent="0.3">
      <c r="B988" s="1" t="s">
        <v>158</v>
      </c>
    </row>
    <row r="989" spans="2:2" x14ac:dyDescent="0.3">
      <c r="B989" s="1" t="s">
        <v>159</v>
      </c>
    </row>
    <row r="990" spans="2:2" x14ac:dyDescent="0.3">
      <c r="B990" s="1" t="s">
        <v>152</v>
      </c>
    </row>
    <row r="991" spans="2:2" x14ac:dyDescent="0.3">
      <c r="B991" s="1" t="s">
        <v>153</v>
      </c>
    </row>
    <row r="992" spans="2:2" x14ac:dyDescent="0.3">
      <c r="B992" s="1" t="s">
        <v>160</v>
      </c>
    </row>
    <row r="993" spans="2:2" x14ac:dyDescent="0.3">
      <c r="B993" s="1" t="s">
        <v>167</v>
      </c>
    </row>
    <row r="994" spans="2:2" x14ac:dyDescent="0.3">
      <c r="B994" s="1"/>
    </row>
    <row r="995" spans="2:2" x14ac:dyDescent="0.3">
      <c r="B995" s="1"/>
    </row>
    <row r="996" spans="2:2" x14ac:dyDescent="0.3">
      <c r="B996" s="1"/>
    </row>
  </sheetData>
  <sheetProtection algorithmName="SHA-512" hashValue="kwj3d5iCxdLYYQsLQz5AR322Uq564xrSt3m11sfu8ZLjgi55IUB3m8MFRk+iFx00GImETpmQ14AfvVycnX/neg==" saltValue="mzqGLJvBx4+7w8EJOogFnQ==" spinCount="100000" sheet="1" insertRows="0" sort="0" autoFilter="0"/>
  <mergeCells count="16">
    <mergeCell ref="A1:T3"/>
    <mergeCell ref="T8:T9"/>
    <mergeCell ref="O7:T7"/>
    <mergeCell ref="O6:T6"/>
    <mergeCell ref="E6:N6"/>
    <mergeCell ref="E7:N7"/>
    <mergeCell ref="N8:N9"/>
    <mergeCell ref="S8:S9"/>
    <mergeCell ref="B8:B9"/>
    <mergeCell ref="C8:C9"/>
    <mergeCell ref="D8:D9"/>
    <mergeCell ref="P8:Q8"/>
    <mergeCell ref="O8:O9"/>
    <mergeCell ref="B6:D6"/>
    <mergeCell ref="B7:D7"/>
    <mergeCell ref="R8:R9"/>
  </mergeCells>
  <phoneticPr fontId="18" type="noConversion"/>
  <dataValidations count="2">
    <dataValidation allowBlank="1" showInputMessage="1" showErrorMessage="1" promptTitle="Enrollment" prompt="For full fee children and fee subsidy children enrolled in a program" sqref="E11:M17" xr:uid="{18ECD353-F788-4012-A193-DD1756B08B62}"/>
    <dataValidation type="list" allowBlank="1" showInputMessage="1" showErrorMessage="1" sqref="B11:B17" xr:uid="{E82B2EE6-801E-4204-BB99-E16F970F1C28}">
      <formula1>$B$987:$B$993</formula1>
    </dataValidation>
  </dataValidations>
  <pageMargins left="0.7" right="0.7" top="0.75" bottom="0.75" header="0.3" footer="0.3"/>
  <pageSetup scale="43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C4D1-6CEB-411D-A339-E5BAE52A7E9A}">
  <sheetPr>
    <tabColor rgb="FF92D050"/>
    <pageSetUpPr fitToPage="1"/>
  </sheetPr>
  <dimension ref="A1:D19"/>
  <sheetViews>
    <sheetView showGridLines="0" workbookViewId="0">
      <selection activeCell="D10" sqref="D10"/>
    </sheetView>
  </sheetViews>
  <sheetFormatPr defaultRowHeight="14.4" x14ac:dyDescent="0.3"/>
  <cols>
    <col min="1" max="1" width="13.21875" customWidth="1"/>
    <col min="2" max="2" width="66.77734375" customWidth="1"/>
    <col min="3" max="4" width="25.77734375" customWidth="1"/>
  </cols>
  <sheetData>
    <row r="1" spans="1:4" ht="14.4" customHeight="1" x14ac:dyDescent="0.3">
      <c r="A1" s="275" t="s">
        <v>64</v>
      </c>
      <c r="B1" s="306"/>
      <c r="C1" s="306"/>
      <c r="D1" s="306"/>
    </row>
    <row r="2" spans="1:4" ht="14.4" customHeight="1" x14ac:dyDescent="0.3">
      <c r="A2" s="275"/>
      <c r="B2" s="306"/>
      <c r="C2" s="306"/>
      <c r="D2" s="306"/>
    </row>
    <row r="3" spans="1:4" ht="42" customHeight="1" x14ac:dyDescent="0.3">
      <c r="A3" s="275"/>
      <c r="B3" s="306"/>
      <c r="C3" s="306"/>
      <c r="D3" s="306"/>
    </row>
    <row r="5" spans="1:4" ht="15" thickBot="1" x14ac:dyDescent="0.35"/>
    <row r="6" spans="1:4" ht="30" customHeight="1" x14ac:dyDescent="0.3">
      <c r="A6" s="17" t="s">
        <v>45</v>
      </c>
      <c r="B6" s="18" t="s">
        <v>65</v>
      </c>
      <c r="C6" s="19" t="s">
        <v>66</v>
      </c>
      <c r="D6" s="18" t="s">
        <v>89</v>
      </c>
    </row>
    <row r="7" spans="1:4" x14ac:dyDescent="0.3">
      <c r="A7" s="20">
        <v>1</v>
      </c>
      <c r="B7" s="11" t="s">
        <v>88</v>
      </c>
      <c r="C7" s="259">
        <f>Summary!C14</f>
        <v>0</v>
      </c>
      <c r="D7" s="103"/>
    </row>
    <row r="8" spans="1:4" x14ac:dyDescent="0.3">
      <c r="A8" s="20">
        <v>2</v>
      </c>
      <c r="B8" s="11" t="s">
        <v>154</v>
      </c>
      <c r="C8" s="259">
        <f>Summary!C15</f>
        <v>0</v>
      </c>
      <c r="D8" s="103"/>
    </row>
    <row r="9" spans="1:4" ht="15" thickBot="1" x14ac:dyDescent="0.35">
      <c r="A9" s="21">
        <v>3</v>
      </c>
      <c r="B9" s="22" t="s">
        <v>259</v>
      </c>
      <c r="C9" s="260">
        <f>Summary!C16</f>
        <v>0</v>
      </c>
      <c r="D9" s="104"/>
    </row>
    <row r="10" spans="1:4" ht="15" thickBot="1" x14ac:dyDescent="0.35">
      <c r="A10" s="31"/>
      <c r="B10" s="32" t="s">
        <v>108</v>
      </c>
      <c r="C10" s="114">
        <f>SUM(C7:C9)</f>
        <v>0</v>
      </c>
      <c r="D10" s="114">
        <f>SUM(D7:D9)</f>
        <v>0</v>
      </c>
    </row>
    <row r="11" spans="1:4" x14ac:dyDescent="0.3">
      <c r="A11" s="12"/>
      <c r="B11" s="12"/>
      <c r="C11" s="12"/>
      <c r="D11" s="12"/>
    </row>
    <row r="12" spans="1:4" s="203" customFormat="1" x14ac:dyDescent="0.3">
      <c r="A12" s="261" t="s">
        <v>258</v>
      </c>
      <c r="B12" s="261"/>
      <c r="C12" s="12"/>
      <c r="D12" s="12"/>
    </row>
    <row r="13" spans="1:4" s="203" customFormat="1" x14ac:dyDescent="0.3">
      <c r="A13" s="262"/>
      <c r="B13" s="262"/>
      <c r="C13" s="12"/>
      <c r="D13" s="12"/>
    </row>
    <row r="14" spans="1:4" x14ac:dyDescent="0.3">
      <c r="A14" s="315" t="s">
        <v>260</v>
      </c>
      <c r="B14" s="315"/>
    </row>
    <row r="17" spans="1:4" ht="28.8" customHeight="1" x14ac:dyDescent="0.3">
      <c r="A17" s="316" t="s">
        <v>147</v>
      </c>
      <c r="B17" s="316"/>
      <c r="C17" s="316"/>
      <c r="D17" s="316"/>
    </row>
    <row r="18" spans="1:4" ht="28.2" customHeight="1" x14ac:dyDescent="0.3">
      <c r="A18" s="316" t="s">
        <v>155</v>
      </c>
      <c r="B18" s="316"/>
      <c r="C18" s="316"/>
      <c r="D18" s="316"/>
    </row>
    <row r="19" spans="1:4" ht="29.4" customHeight="1" x14ac:dyDescent="0.3">
      <c r="A19" s="316" t="s">
        <v>148</v>
      </c>
      <c r="B19" s="316"/>
      <c r="C19" s="316"/>
      <c r="D19" s="316"/>
    </row>
  </sheetData>
  <sheetProtection algorithmName="SHA-512" hashValue="zAHnue0dovTymRX7cGjWut2m3knSrrVseeWImKc6mSFXZJxXQ09KeSMozBaUS3g2Bv3BoYtCIvS/16pMrzsKJA==" saltValue="injs3V9gcadoP5i3jYEX7g==" spinCount="100000" sheet="1" objects="1" scenarios="1"/>
  <mergeCells count="5">
    <mergeCell ref="A1:D3"/>
    <mergeCell ref="A14:B14"/>
    <mergeCell ref="A17:D17"/>
    <mergeCell ref="A18:D18"/>
    <mergeCell ref="A19:D19"/>
  </mergeCells>
  <pageMargins left="0.7" right="0.7" top="0.75" bottom="0.75" header="0.3" footer="0.3"/>
  <pageSetup scale="9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4A59C8FB-8594-46F9-A9C6-9F0B7427BB86}">
            <xm:f>'1 - Provider Information'!#REF!&lt;&gt;Yes</xm:f>
            <x14:dxf>
              <fill>
                <patternFill>
                  <bgColor theme="0" tint="-0.24994659260841701"/>
                </patternFill>
              </fill>
            </x14:dxf>
          </x14:cfRule>
          <xm:sqref>A9:C10 D10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65A3-B730-4905-A063-DD34C1EFEC72}">
  <sheetPr>
    <tabColor rgb="FF92D050"/>
    <pageSetUpPr fitToPage="1"/>
  </sheetPr>
  <dimension ref="A1:U87"/>
  <sheetViews>
    <sheetView showGridLines="0" zoomScale="80" zoomScaleNormal="80" workbookViewId="0">
      <selection activeCell="L17" sqref="L17"/>
    </sheetView>
  </sheetViews>
  <sheetFormatPr defaultRowHeight="14.4" x14ac:dyDescent="0.3"/>
  <cols>
    <col min="1" max="1" width="16.88671875" customWidth="1"/>
    <col min="2" max="2" width="32.21875" style="203" bestFit="1" customWidth="1"/>
    <col min="3" max="3" width="32.77734375" customWidth="1"/>
    <col min="4" max="4" width="13.44140625" hidden="1" customWidth="1"/>
    <col min="5" max="9" width="15.77734375" customWidth="1"/>
    <col min="10" max="10" width="18.5546875" customWidth="1"/>
    <col min="11" max="17" width="15.77734375" customWidth="1"/>
    <col min="18" max="18" width="14.6640625" customWidth="1"/>
    <col min="19" max="19" width="11" hidden="1" customWidth="1"/>
    <col min="20" max="20" width="11.77734375" customWidth="1"/>
    <col min="21" max="21" width="40.5546875" bestFit="1" customWidth="1"/>
  </cols>
  <sheetData>
    <row r="1" spans="1:21" ht="14.4" customHeight="1" x14ac:dyDescent="0.3">
      <c r="A1" s="317" t="s">
        <v>205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1:21" ht="14.4" customHeight="1" x14ac:dyDescent="0.3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</row>
    <row r="3" spans="1:21" ht="100.8" customHeight="1" x14ac:dyDescent="0.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ht="14.4" customHeight="1" x14ac:dyDescent="0.3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6" spans="1:21" ht="15" thickBot="1" x14ac:dyDescent="0.35"/>
    <row r="7" spans="1:21" ht="18" customHeight="1" x14ac:dyDescent="0.3">
      <c r="A7" s="318" t="s">
        <v>203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20"/>
      <c r="N7" s="321" t="s">
        <v>206</v>
      </c>
      <c r="O7" s="322"/>
      <c r="P7" s="322"/>
      <c r="Q7" s="322"/>
      <c r="R7" s="322"/>
      <c r="S7" s="322"/>
      <c r="T7" s="323"/>
      <c r="U7" s="327" t="s">
        <v>189</v>
      </c>
    </row>
    <row r="8" spans="1:21" ht="46.8" customHeight="1" thickBot="1" x14ac:dyDescent="0.35">
      <c r="A8" s="329" t="s">
        <v>257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1"/>
      <c r="N8" s="324"/>
      <c r="O8" s="325"/>
      <c r="P8" s="325"/>
      <c r="Q8" s="325"/>
      <c r="R8" s="325"/>
      <c r="S8" s="325"/>
      <c r="T8" s="326"/>
      <c r="U8" s="328"/>
    </row>
    <row r="9" spans="1:21" ht="88.8" customHeight="1" thickBot="1" x14ac:dyDescent="0.35">
      <c r="A9" s="176" t="s">
        <v>190</v>
      </c>
      <c r="B9" s="236" t="s">
        <v>232</v>
      </c>
      <c r="C9" s="177" t="s">
        <v>191</v>
      </c>
      <c r="D9" s="177" t="s">
        <v>182</v>
      </c>
      <c r="E9" s="177" t="s">
        <v>192</v>
      </c>
      <c r="F9" s="177" t="s">
        <v>218</v>
      </c>
      <c r="G9" s="177" t="s">
        <v>193</v>
      </c>
      <c r="H9" s="177" t="s">
        <v>207</v>
      </c>
      <c r="I9" s="177" t="s">
        <v>208</v>
      </c>
      <c r="J9" s="177" t="s">
        <v>209</v>
      </c>
      <c r="K9" s="177" t="s">
        <v>210</v>
      </c>
      <c r="L9" s="178" t="s">
        <v>211</v>
      </c>
      <c r="M9" s="178" t="s">
        <v>212</v>
      </c>
      <c r="N9" s="179" t="s">
        <v>213</v>
      </c>
      <c r="O9" s="179" t="s">
        <v>214</v>
      </c>
      <c r="P9" s="179" t="s">
        <v>215</v>
      </c>
      <c r="Q9" s="179" t="s">
        <v>216</v>
      </c>
      <c r="R9" s="177" t="s">
        <v>228</v>
      </c>
      <c r="S9" s="177" t="s">
        <v>194</v>
      </c>
      <c r="T9" s="177" t="s">
        <v>217</v>
      </c>
      <c r="U9" s="165" t="s">
        <v>202</v>
      </c>
    </row>
    <row r="10" spans="1:21" x14ac:dyDescent="0.3">
      <c r="A10" s="220"/>
      <c r="B10" s="221"/>
      <c r="C10" s="221"/>
      <c r="D10" s="232" t="str">
        <f t="shared" ref="D10:D26" si="0">IF(ISERROR(VLOOKUP(C10,$I$85:$J$88,2,FALSE)),"",(VLOOKUP(C10,$I$85:$J$88,2,FALSE)))</f>
        <v/>
      </c>
      <c r="E10" s="180"/>
      <c r="F10" s="180"/>
      <c r="G10" s="181">
        <f>E10+F10</f>
        <v>0</v>
      </c>
      <c r="H10" s="222"/>
      <c r="I10" s="222"/>
      <c r="J10" s="222"/>
      <c r="K10" s="222"/>
      <c r="L10" s="182">
        <f>H10+J10+K10</f>
        <v>0</v>
      </c>
      <c r="M10" s="182">
        <f>I10+J10+K10</f>
        <v>0</v>
      </c>
      <c r="N10" s="183" t="str">
        <f t="shared" ref="N10:N26" si="1">IF(ISERROR(IF(L10&lt;D10,D10-L10,0)),"",IF(L10&lt;D10,D10-L10,0))</f>
        <v/>
      </c>
      <c r="O10" s="183" t="str">
        <f t="shared" ref="O10:O26" si="2">IF(ISERROR(IF(M10&lt;D10,D10-M10,0)),"",IF(M10&lt;D10,D10-M10,0))</f>
        <v/>
      </c>
      <c r="P10" s="183" t="str">
        <f t="shared" ref="P10:P26" si="3">IFERROR(N10*E10,"")</f>
        <v/>
      </c>
      <c r="Q10" s="183" t="str">
        <f t="shared" ref="Q10:Q26" si="4">IFERROR(O10*F10,"")</f>
        <v/>
      </c>
      <c r="R10" s="222"/>
      <c r="S10" s="212" t="str">
        <f>IFERROR((R10/(P10+Q10)),"")</f>
        <v/>
      </c>
      <c r="T10" s="206">
        <f>SUM(P10:R10)</f>
        <v>0</v>
      </c>
      <c r="U10" s="213" t="str">
        <f>IF(R10="","",IF(S10&gt;17.5%,"Benefits should not be more than 17.5% ",""))</f>
        <v/>
      </c>
    </row>
    <row r="11" spans="1:21" x14ac:dyDescent="0.3">
      <c r="A11" s="224"/>
      <c r="B11" s="225"/>
      <c r="C11" s="225"/>
      <c r="D11" s="232" t="str">
        <f t="shared" si="0"/>
        <v/>
      </c>
      <c r="E11" s="184"/>
      <c r="F11" s="184"/>
      <c r="G11" s="185">
        <f t="shared" ref="G11:G26" si="5">E11+F11</f>
        <v>0</v>
      </c>
      <c r="H11" s="226"/>
      <c r="I11" s="226"/>
      <c r="J11" s="226"/>
      <c r="K11" s="226"/>
      <c r="L11" s="186">
        <f>H11+J11+K11</f>
        <v>0</v>
      </c>
      <c r="M11" s="186">
        <f>I11+J11+K11</f>
        <v>0</v>
      </c>
      <c r="N11" s="187" t="str">
        <f t="shared" si="1"/>
        <v/>
      </c>
      <c r="O11" s="187" t="str">
        <f t="shared" si="2"/>
        <v/>
      </c>
      <c r="P11" s="187" t="str">
        <f t="shared" si="3"/>
        <v/>
      </c>
      <c r="Q11" s="187" t="str">
        <f t="shared" si="4"/>
        <v/>
      </c>
      <c r="R11" s="226"/>
      <c r="S11" s="211" t="str">
        <f t="shared" ref="S11:S26" si="6">IFERROR((R11/(P11+Q11)),"")</f>
        <v/>
      </c>
      <c r="T11" s="204">
        <f t="shared" ref="T11:T26" si="7">SUM(P11:R11)</f>
        <v>0</v>
      </c>
      <c r="U11" s="214" t="str">
        <f t="shared" ref="U11:U26" si="8">IF(R11="","",IF(S11&gt;17.5%,"Benefits should not be more than 17.5% ",""))</f>
        <v/>
      </c>
    </row>
    <row r="12" spans="1:21" x14ac:dyDescent="0.3">
      <c r="A12" s="224"/>
      <c r="B12" s="225"/>
      <c r="C12" s="225"/>
      <c r="D12" s="232" t="str">
        <f t="shared" si="0"/>
        <v/>
      </c>
      <c r="E12" s="184"/>
      <c r="F12" s="184"/>
      <c r="G12" s="185">
        <f t="shared" si="5"/>
        <v>0</v>
      </c>
      <c r="H12" s="226"/>
      <c r="I12" s="226"/>
      <c r="J12" s="226"/>
      <c r="K12" s="226"/>
      <c r="L12" s="186">
        <f t="shared" ref="L12:L25" si="9">H12+J12+K12</f>
        <v>0</v>
      </c>
      <c r="M12" s="186">
        <f t="shared" ref="M12:M25" si="10">I12+J12+K12</f>
        <v>0</v>
      </c>
      <c r="N12" s="187" t="str">
        <f t="shared" si="1"/>
        <v/>
      </c>
      <c r="O12" s="187" t="str">
        <f t="shared" si="2"/>
        <v/>
      </c>
      <c r="P12" s="187" t="str">
        <f t="shared" si="3"/>
        <v/>
      </c>
      <c r="Q12" s="187" t="str">
        <f t="shared" si="4"/>
        <v/>
      </c>
      <c r="R12" s="226"/>
      <c r="S12" s="211" t="str">
        <f t="shared" si="6"/>
        <v/>
      </c>
      <c r="T12" s="204">
        <f t="shared" si="7"/>
        <v>0</v>
      </c>
      <c r="U12" s="214" t="str">
        <f t="shared" si="8"/>
        <v/>
      </c>
    </row>
    <row r="13" spans="1:21" x14ac:dyDescent="0.3">
      <c r="A13" s="224"/>
      <c r="B13" s="225"/>
      <c r="C13" s="225"/>
      <c r="D13" s="232" t="str">
        <f t="shared" si="0"/>
        <v/>
      </c>
      <c r="E13" s="184"/>
      <c r="F13" s="184"/>
      <c r="G13" s="185">
        <f t="shared" si="5"/>
        <v>0</v>
      </c>
      <c r="H13" s="226"/>
      <c r="I13" s="226"/>
      <c r="J13" s="226"/>
      <c r="K13" s="226"/>
      <c r="L13" s="186">
        <f t="shared" si="9"/>
        <v>0</v>
      </c>
      <c r="M13" s="186">
        <f t="shared" si="10"/>
        <v>0</v>
      </c>
      <c r="N13" s="187" t="str">
        <f t="shared" si="1"/>
        <v/>
      </c>
      <c r="O13" s="187" t="str">
        <f t="shared" si="2"/>
        <v/>
      </c>
      <c r="P13" s="187" t="str">
        <f t="shared" si="3"/>
        <v/>
      </c>
      <c r="Q13" s="187" t="str">
        <f t="shared" si="4"/>
        <v/>
      </c>
      <c r="R13" s="226"/>
      <c r="S13" s="211" t="str">
        <f t="shared" si="6"/>
        <v/>
      </c>
      <c r="T13" s="204">
        <f t="shared" si="7"/>
        <v>0</v>
      </c>
      <c r="U13" s="214" t="str">
        <f t="shared" si="8"/>
        <v/>
      </c>
    </row>
    <row r="14" spans="1:21" x14ac:dyDescent="0.3">
      <c r="A14" s="224"/>
      <c r="B14" s="225"/>
      <c r="C14" s="225"/>
      <c r="D14" s="232" t="str">
        <f t="shared" si="0"/>
        <v/>
      </c>
      <c r="E14" s="184"/>
      <c r="F14" s="184"/>
      <c r="G14" s="185">
        <f t="shared" si="5"/>
        <v>0</v>
      </c>
      <c r="H14" s="226"/>
      <c r="I14" s="226"/>
      <c r="J14" s="226"/>
      <c r="K14" s="226"/>
      <c r="L14" s="186">
        <f t="shared" si="9"/>
        <v>0</v>
      </c>
      <c r="M14" s="186">
        <f t="shared" si="10"/>
        <v>0</v>
      </c>
      <c r="N14" s="187" t="str">
        <f t="shared" si="1"/>
        <v/>
      </c>
      <c r="O14" s="187" t="str">
        <f t="shared" si="2"/>
        <v/>
      </c>
      <c r="P14" s="187" t="str">
        <f t="shared" si="3"/>
        <v/>
      </c>
      <c r="Q14" s="187" t="str">
        <f t="shared" si="4"/>
        <v/>
      </c>
      <c r="R14" s="226"/>
      <c r="S14" s="211" t="str">
        <f t="shared" si="6"/>
        <v/>
      </c>
      <c r="T14" s="204">
        <f t="shared" si="7"/>
        <v>0</v>
      </c>
      <c r="U14" s="214" t="str">
        <f t="shared" si="8"/>
        <v/>
      </c>
    </row>
    <row r="15" spans="1:21" x14ac:dyDescent="0.3">
      <c r="A15" s="224"/>
      <c r="B15" s="225"/>
      <c r="C15" s="225"/>
      <c r="D15" s="232" t="str">
        <f t="shared" si="0"/>
        <v/>
      </c>
      <c r="E15" s="184"/>
      <c r="F15" s="184"/>
      <c r="G15" s="185">
        <f t="shared" si="5"/>
        <v>0</v>
      </c>
      <c r="H15" s="226"/>
      <c r="I15" s="226"/>
      <c r="J15" s="226"/>
      <c r="K15" s="226"/>
      <c r="L15" s="186">
        <f t="shared" si="9"/>
        <v>0</v>
      </c>
      <c r="M15" s="186">
        <f t="shared" si="10"/>
        <v>0</v>
      </c>
      <c r="N15" s="187" t="str">
        <f t="shared" si="1"/>
        <v/>
      </c>
      <c r="O15" s="187" t="str">
        <f t="shared" si="2"/>
        <v/>
      </c>
      <c r="P15" s="187" t="str">
        <f t="shared" si="3"/>
        <v/>
      </c>
      <c r="Q15" s="187" t="str">
        <f t="shared" si="4"/>
        <v/>
      </c>
      <c r="R15" s="226"/>
      <c r="S15" s="211" t="str">
        <f t="shared" si="6"/>
        <v/>
      </c>
      <c r="T15" s="204">
        <f t="shared" si="7"/>
        <v>0</v>
      </c>
      <c r="U15" s="214" t="str">
        <f t="shared" si="8"/>
        <v/>
      </c>
    </row>
    <row r="16" spans="1:21" x14ac:dyDescent="0.3">
      <c r="A16" s="224"/>
      <c r="B16" s="225"/>
      <c r="C16" s="225"/>
      <c r="D16" s="232" t="str">
        <f t="shared" si="0"/>
        <v/>
      </c>
      <c r="E16" s="184"/>
      <c r="F16" s="184"/>
      <c r="G16" s="185">
        <f t="shared" si="5"/>
        <v>0</v>
      </c>
      <c r="H16" s="226"/>
      <c r="I16" s="226"/>
      <c r="J16" s="226"/>
      <c r="K16" s="226"/>
      <c r="L16" s="186">
        <f t="shared" si="9"/>
        <v>0</v>
      </c>
      <c r="M16" s="186">
        <f t="shared" si="10"/>
        <v>0</v>
      </c>
      <c r="N16" s="187" t="str">
        <f t="shared" si="1"/>
        <v/>
      </c>
      <c r="O16" s="187" t="str">
        <f t="shared" si="2"/>
        <v/>
      </c>
      <c r="P16" s="187" t="str">
        <f t="shared" si="3"/>
        <v/>
      </c>
      <c r="Q16" s="187" t="str">
        <f t="shared" si="4"/>
        <v/>
      </c>
      <c r="R16" s="226"/>
      <c r="S16" s="211" t="str">
        <f t="shared" si="6"/>
        <v/>
      </c>
      <c r="T16" s="204">
        <f t="shared" si="7"/>
        <v>0</v>
      </c>
      <c r="U16" s="214" t="str">
        <f t="shared" si="8"/>
        <v/>
      </c>
    </row>
    <row r="17" spans="1:21" x14ac:dyDescent="0.3">
      <c r="A17" s="224"/>
      <c r="B17" s="225"/>
      <c r="C17" s="225"/>
      <c r="D17" s="232" t="str">
        <f t="shared" si="0"/>
        <v/>
      </c>
      <c r="E17" s="184"/>
      <c r="F17" s="184"/>
      <c r="G17" s="185">
        <f t="shared" si="5"/>
        <v>0</v>
      </c>
      <c r="H17" s="226"/>
      <c r="I17" s="226"/>
      <c r="J17" s="226"/>
      <c r="K17" s="226"/>
      <c r="L17" s="186">
        <f t="shared" si="9"/>
        <v>0</v>
      </c>
      <c r="M17" s="186">
        <f t="shared" si="10"/>
        <v>0</v>
      </c>
      <c r="N17" s="187" t="str">
        <f t="shared" si="1"/>
        <v/>
      </c>
      <c r="O17" s="187" t="str">
        <f t="shared" si="2"/>
        <v/>
      </c>
      <c r="P17" s="187" t="str">
        <f t="shared" si="3"/>
        <v/>
      </c>
      <c r="Q17" s="187" t="str">
        <f t="shared" si="4"/>
        <v/>
      </c>
      <c r="R17" s="226"/>
      <c r="S17" s="211" t="str">
        <f t="shared" si="6"/>
        <v/>
      </c>
      <c r="T17" s="204">
        <f t="shared" si="7"/>
        <v>0</v>
      </c>
      <c r="U17" s="214" t="str">
        <f t="shared" si="8"/>
        <v/>
      </c>
    </row>
    <row r="18" spans="1:21" x14ac:dyDescent="0.3">
      <c r="A18" s="224"/>
      <c r="B18" s="225"/>
      <c r="C18" s="225"/>
      <c r="D18" s="232" t="str">
        <f t="shared" si="0"/>
        <v/>
      </c>
      <c r="E18" s="184"/>
      <c r="F18" s="184"/>
      <c r="G18" s="185">
        <f t="shared" si="5"/>
        <v>0</v>
      </c>
      <c r="H18" s="226"/>
      <c r="I18" s="226"/>
      <c r="J18" s="226"/>
      <c r="K18" s="226"/>
      <c r="L18" s="186">
        <f t="shared" si="9"/>
        <v>0</v>
      </c>
      <c r="M18" s="186">
        <f t="shared" si="10"/>
        <v>0</v>
      </c>
      <c r="N18" s="187" t="str">
        <f t="shared" si="1"/>
        <v/>
      </c>
      <c r="O18" s="187" t="str">
        <f t="shared" si="2"/>
        <v/>
      </c>
      <c r="P18" s="187" t="str">
        <f t="shared" si="3"/>
        <v/>
      </c>
      <c r="Q18" s="187" t="str">
        <f t="shared" si="4"/>
        <v/>
      </c>
      <c r="R18" s="226"/>
      <c r="S18" s="211" t="str">
        <f t="shared" si="6"/>
        <v/>
      </c>
      <c r="T18" s="204">
        <f t="shared" si="7"/>
        <v>0</v>
      </c>
      <c r="U18" s="214" t="str">
        <f t="shared" si="8"/>
        <v/>
      </c>
    </row>
    <row r="19" spans="1:21" x14ac:dyDescent="0.3">
      <c r="A19" s="224"/>
      <c r="B19" s="225"/>
      <c r="C19" s="225"/>
      <c r="D19" s="232" t="str">
        <f t="shared" si="0"/>
        <v/>
      </c>
      <c r="E19" s="184"/>
      <c r="F19" s="184"/>
      <c r="G19" s="185">
        <f t="shared" si="5"/>
        <v>0</v>
      </c>
      <c r="H19" s="226"/>
      <c r="I19" s="226"/>
      <c r="J19" s="226"/>
      <c r="K19" s="226"/>
      <c r="L19" s="186">
        <f t="shared" si="9"/>
        <v>0</v>
      </c>
      <c r="M19" s="186">
        <f t="shared" si="10"/>
        <v>0</v>
      </c>
      <c r="N19" s="187" t="str">
        <f t="shared" si="1"/>
        <v/>
      </c>
      <c r="O19" s="187" t="str">
        <f t="shared" si="2"/>
        <v/>
      </c>
      <c r="P19" s="187" t="str">
        <f t="shared" si="3"/>
        <v/>
      </c>
      <c r="Q19" s="187" t="str">
        <f t="shared" si="4"/>
        <v/>
      </c>
      <c r="R19" s="226"/>
      <c r="S19" s="211" t="str">
        <f t="shared" si="6"/>
        <v/>
      </c>
      <c r="T19" s="204">
        <f t="shared" si="7"/>
        <v>0</v>
      </c>
      <c r="U19" s="214" t="str">
        <f t="shared" si="8"/>
        <v/>
      </c>
    </row>
    <row r="20" spans="1:21" x14ac:dyDescent="0.3">
      <c r="A20" s="224"/>
      <c r="B20" s="225"/>
      <c r="C20" s="225"/>
      <c r="D20" s="232" t="str">
        <f t="shared" si="0"/>
        <v/>
      </c>
      <c r="E20" s="184"/>
      <c r="F20" s="184"/>
      <c r="G20" s="185">
        <f t="shared" si="5"/>
        <v>0</v>
      </c>
      <c r="H20" s="226"/>
      <c r="I20" s="226"/>
      <c r="J20" s="226"/>
      <c r="K20" s="226"/>
      <c r="L20" s="186">
        <f t="shared" si="9"/>
        <v>0</v>
      </c>
      <c r="M20" s="186">
        <f t="shared" si="10"/>
        <v>0</v>
      </c>
      <c r="N20" s="187" t="str">
        <f t="shared" si="1"/>
        <v/>
      </c>
      <c r="O20" s="187" t="str">
        <f t="shared" si="2"/>
        <v/>
      </c>
      <c r="P20" s="187" t="str">
        <f t="shared" si="3"/>
        <v/>
      </c>
      <c r="Q20" s="187" t="str">
        <f t="shared" si="4"/>
        <v/>
      </c>
      <c r="R20" s="226"/>
      <c r="S20" s="211" t="str">
        <f t="shared" si="6"/>
        <v/>
      </c>
      <c r="T20" s="204">
        <f t="shared" si="7"/>
        <v>0</v>
      </c>
      <c r="U20" s="214" t="str">
        <f t="shared" si="8"/>
        <v/>
      </c>
    </row>
    <row r="21" spans="1:21" x14ac:dyDescent="0.3">
      <c r="A21" s="224"/>
      <c r="B21" s="225"/>
      <c r="C21" s="225"/>
      <c r="D21" s="232" t="str">
        <f t="shared" si="0"/>
        <v/>
      </c>
      <c r="E21" s="184"/>
      <c r="F21" s="184"/>
      <c r="G21" s="185">
        <f t="shared" si="5"/>
        <v>0</v>
      </c>
      <c r="H21" s="226"/>
      <c r="I21" s="226"/>
      <c r="J21" s="226"/>
      <c r="K21" s="226"/>
      <c r="L21" s="186">
        <f t="shared" si="9"/>
        <v>0</v>
      </c>
      <c r="M21" s="186">
        <f t="shared" si="10"/>
        <v>0</v>
      </c>
      <c r="N21" s="187" t="str">
        <f t="shared" si="1"/>
        <v/>
      </c>
      <c r="O21" s="187" t="str">
        <f t="shared" si="2"/>
        <v/>
      </c>
      <c r="P21" s="187" t="str">
        <f t="shared" si="3"/>
        <v/>
      </c>
      <c r="Q21" s="187" t="str">
        <f t="shared" si="4"/>
        <v/>
      </c>
      <c r="R21" s="226"/>
      <c r="S21" s="211" t="str">
        <f t="shared" si="6"/>
        <v/>
      </c>
      <c r="T21" s="204">
        <f t="shared" si="7"/>
        <v>0</v>
      </c>
      <c r="U21" s="214" t="str">
        <f t="shared" si="8"/>
        <v/>
      </c>
    </row>
    <row r="22" spans="1:21" x14ac:dyDescent="0.3">
      <c r="A22" s="224"/>
      <c r="B22" s="225"/>
      <c r="C22" s="225"/>
      <c r="D22" s="232" t="str">
        <f t="shared" si="0"/>
        <v/>
      </c>
      <c r="E22" s="184"/>
      <c r="F22" s="184"/>
      <c r="G22" s="185">
        <f t="shared" si="5"/>
        <v>0</v>
      </c>
      <c r="H22" s="226"/>
      <c r="I22" s="226"/>
      <c r="J22" s="226"/>
      <c r="K22" s="226"/>
      <c r="L22" s="186">
        <f t="shared" si="9"/>
        <v>0</v>
      </c>
      <c r="M22" s="186">
        <f t="shared" si="10"/>
        <v>0</v>
      </c>
      <c r="N22" s="187" t="str">
        <f t="shared" si="1"/>
        <v/>
      </c>
      <c r="O22" s="187" t="str">
        <f t="shared" si="2"/>
        <v/>
      </c>
      <c r="P22" s="187" t="str">
        <f t="shared" si="3"/>
        <v/>
      </c>
      <c r="Q22" s="187" t="str">
        <f t="shared" si="4"/>
        <v/>
      </c>
      <c r="R22" s="226"/>
      <c r="S22" s="211" t="str">
        <f t="shared" si="6"/>
        <v/>
      </c>
      <c r="T22" s="204">
        <f t="shared" si="7"/>
        <v>0</v>
      </c>
      <c r="U22" s="214" t="str">
        <f t="shared" si="8"/>
        <v/>
      </c>
    </row>
    <row r="23" spans="1:21" x14ac:dyDescent="0.3">
      <c r="A23" s="224"/>
      <c r="B23" s="225"/>
      <c r="C23" s="225"/>
      <c r="D23" s="232" t="str">
        <f t="shared" si="0"/>
        <v/>
      </c>
      <c r="E23" s="184"/>
      <c r="F23" s="184"/>
      <c r="G23" s="185">
        <f t="shared" si="5"/>
        <v>0</v>
      </c>
      <c r="H23" s="226"/>
      <c r="I23" s="226"/>
      <c r="J23" s="226"/>
      <c r="K23" s="226"/>
      <c r="L23" s="186">
        <f t="shared" si="9"/>
        <v>0</v>
      </c>
      <c r="M23" s="186">
        <f t="shared" si="10"/>
        <v>0</v>
      </c>
      <c r="N23" s="187" t="str">
        <f t="shared" si="1"/>
        <v/>
      </c>
      <c r="O23" s="187" t="str">
        <f t="shared" si="2"/>
        <v/>
      </c>
      <c r="P23" s="187" t="str">
        <f t="shared" si="3"/>
        <v/>
      </c>
      <c r="Q23" s="187" t="str">
        <f t="shared" si="4"/>
        <v/>
      </c>
      <c r="R23" s="226"/>
      <c r="S23" s="211" t="str">
        <f t="shared" si="6"/>
        <v/>
      </c>
      <c r="T23" s="204">
        <f t="shared" si="7"/>
        <v>0</v>
      </c>
      <c r="U23" s="214" t="str">
        <f t="shared" si="8"/>
        <v/>
      </c>
    </row>
    <row r="24" spans="1:21" x14ac:dyDescent="0.3">
      <c r="A24" s="224"/>
      <c r="B24" s="225"/>
      <c r="C24" s="225"/>
      <c r="D24" s="232" t="str">
        <f t="shared" si="0"/>
        <v/>
      </c>
      <c r="E24" s="184"/>
      <c r="F24" s="184"/>
      <c r="G24" s="185">
        <f t="shared" si="5"/>
        <v>0</v>
      </c>
      <c r="H24" s="226"/>
      <c r="I24" s="226"/>
      <c r="J24" s="226"/>
      <c r="K24" s="226"/>
      <c r="L24" s="186">
        <f t="shared" si="9"/>
        <v>0</v>
      </c>
      <c r="M24" s="186">
        <f t="shared" si="10"/>
        <v>0</v>
      </c>
      <c r="N24" s="187" t="str">
        <f t="shared" si="1"/>
        <v/>
      </c>
      <c r="O24" s="187" t="str">
        <f t="shared" si="2"/>
        <v/>
      </c>
      <c r="P24" s="187" t="str">
        <f t="shared" si="3"/>
        <v/>
      </c>
      <c r="Q24" s="187" t="str">
        <f t="shared" si="4"/>
        <v/>
      </c>
      <c r="R24" s="226"/>
      <c r="S24" s="211" t="str">
        <f t="shared" si="6"/>
        <v/>
      </c>
      <c r="T24" s="204">
        <f t="shared" si="7"/>
        <v>0</v>
      </c>
      <c r="U24" s="214" t="str">
        <f t="shared" si="8"/>
        <v/>
      </c>
    </row>
    <row r="25" spans="1:21" x14ac:dyDescent="0.3">
      <c r="A25" s="224"/>
      <c r="B25" s="225"/>
      <c r="C25" s="225"/>
      <c r="D25" s="232" t="str">
        <f t="shared" si="0"/>
        <v/>
      </c>
      <c r="E25" s="184"/>
      <c r="F25" s="184"/>
      <c r="G25" s="185">
        <f t="shared" si="5"/>
        <v>0</v>
      </c>
      <c r="H25" s="226"/>
      <c r="I25" s="226"/>
      <c r="J25" s="226"/>
      <c r="K25" s="226"/>
      <c r="L25" s="186">
        <f t="shared" si="9"/>
        <v>0</v>
      </c>
      <c r="M25" s="186">
        <f t="shared" si="10"/>
        <v>0</v>
      </c>
      <c r="N25" s="187" t="str">
        <f t="shared" si="1"/>
        <v/>
      </c>
      <c r="O25" s="187" t="str">
        <f t="shared" si="2"/>
        <v/>
      </c>
      <c r="P25" s="187" t="str">
        <f t="shared" si="3"/>
        <v/>
      </c>
      <c r="Q25" s="187" t="str">
        <f t="shared" si="4"/>
        <v/>
      </c>
      <c r="R25" s="226"/>
      <c r="S25" s="211" t="str">
        <f t="shared" si="6"/>
        <v/>
      </c>
      <c r="T25" s="204">
        <f t="shared" si="7"/>
        <v>0</v>
      </c>
      <c r="U25" s="214" t="str">
        <f t="shared" si="8"/>
        <v/>
      </c>
    </row>
    <row r="26" spans="1:21" ht="15" thickBot="1" x14ac:dyDescent="0.35">
      <c r="A26" s="228"/>
      <c r="B26" s="229"/>
      <c r="C26" s="229"/>
      <c r="D26" s="232" t="str">
        <f t="shared" si="0"/>
        <v/>
      </c>
      <c r="E26" s="188"/>
      <c r="F26" s="188"/>
      <c r="G26" s="189">
        <f t="shared" si="5"/>
        <v>0</v>
      </c>
      <c r="H26" s="230"/>
      <c r="I26" s="230"/>
      <c r="J26" s="230"/>
      <c r="K26" s="230"/>
      <c r="L26" s="190">
        <f>H26+J26+K26</f>
        <v>0</v>
      </c>
      <c r="M26" s="190">
        <f>I26+J26+K26</f>
        <v>0</v>
      </c>
      <c r="N26" s="191" t="str">
        <f t="shared" si="1"/>
        <v/>
      </c>
      <c r="O26" s="191" t="str">
        <f t="shared" si="2"/>
        <v/>
      </c>
      <c r="P26" s="191" t="str">
        <f t="shared" si="3"/>
        <v/>
      </c>
      <c r="Q26" s="191" t="str">
        <f t="shared" si="4"/>
        <v/>
      </c>
      <c r="R26" s="230"/>
      <c r="S26" s="215" t="str">
        <f t="shared" si="6"/>
        <v/>
      </c>
      <c r="T26" s="205">
        <f t="shared" si="7"/>
        <v>0</v>
      </c>
      <c r="U26" s="216" t="str">
        <f t="shared" si="8"/>
        <v/>
      </c>
    </row>
    <row r="28" spans="1:21" ht="18" x14ac:dyDescent="0.35">
      <c r="A28" s="133" t="s">
        <v>186</v>
      </c>
      <c r="B28" s="233"/>
    </row>
    <row r="29" spans="1:21" ht="18.600000000000001" thickBot="1" x14ac:dyDescent="0.4">
      <c r="A29" s="233" t="s">
        <v>231</v>
      </c>
      <c r="C29" s="132"/>
      <c r="D29" s="132"/>
      <c r="E29" s="132"/>
      <c r="F29" s="132"/>
      <c r="G29" s="132"/>
      <c r="H29" s="132"/>
      <c r="I29" s="132"/>
      <c r="J29" s="132"/>
      <c r="R29" s="132" t="s">
        <v>46</v>
      </c>
      <c r="S29" s="132"/>
      <c r="T29" s="163">
        <f>SUM(T10:T26)</f>
        <v>0</v>
      </c>
    </row>
    <row r="30" spans="1:21" ht="15" thickTop="1" x14ac:dyDescent="0.3">
      <c r="T30" s="166"/>
    </row>
    <row r="32" spans="1:21" ht="18" x14ac:dyDescent="0.35">
      <c r="C32" s="133" t="s">
        <v>226</v>
      </c>
    </row>
    <row r="33" spans="3:9" s="203" customFormat="1" ht="16.2" thickBot="1" x14ac:dyDescent="0.35">
      <c r="C33" s="235" t="s">
        <v>229</v>
      </c>
    </row>
    <row r="34" spans="3:9" ht="57.6" x14ac:dyDescent="0.3">
      <c r="C34" s="17" t="s">
        <v>220</v>
      </c>
      <c r="D34" s="241"/>
      <c r="E34" s="19" t="s">
        <v>227</v>
      </c>
      <c r="F34" s="19" t="s">
        <v>234</v>
      </c>
      <c r="G34" s="19" t="s">
        <v>235</v>
      </c>
      <c r="H34" s="19" t="s">
        <v>233</v>
      </c>
      <c r="I34" s="237" t="s">
        <v>225</v>
      </c>
    </row>
    <row r="35" spans="3:9" x14ac:dyDescent="0.3">
      <c r="C35" s="242" t="s">
        <v>169</v>
      </c>
      <c r="D35" s="11"/>
      <c r="E35" s="11">
        <f>COUNTIFS($B$10:$B$26,$C$33,$C$10:$C$26,C35)</f>
        <v>0</v>
      </c>
      <c r="F35" s="11">
        <f>SUMIFS($P$10:$P$26,$B$10:$B$26,$C$33,$C$10:$C$26,C35)</f>
        <v>0</v>
      </c>
      <c r="G35" s="11">
        <f>SUMIFS($Q$10:$Q$26,$B$10:$B$26,$C$33,$C$10:$C$26,C35)</f>
        <v>0</v>
      </c>
      <c r="H35" s="11">
        <f>SUM(F35:G35)</f>
        <v>0</v>
      </c>
      <c r="I35" s="214">
        <f>SUMIFS($R$10:$R$26,$B$10:$B$26,$C$33,$C$10:$C$26,C35)</f>
        <v>0</v>
      </c>
    </row>
    <row r="36" spans="3:9" x14ac:dyDescent="0.3">
      <c r="C36" s="242" t="s">
        <v>170</v>
      </c>
      <c r="D36" s="11"/>
      <c r="E36" s="11">
        <f>COUNTIFS($B$10:$B$26,$C$33,$C$10:$C$26,C36)</f>
        <v>0</v>
      </c>
      <c r="F36" s="11">
        <f>SUMIFS($P$10:$P$26,$B$10:$B$26,$C$33,$C$10:$C$26,C36)</f>
        <v>0</v>
      </c>
      <c r="G36" s="11">
        <f>SUMIFS($Q$10:$Q$26,$B$10:$B$26,$C$33,$C$10:$C$26,C36)</f>
        <v>0</v>
      </c>
      <c r="H36" s="11">
        <f t="shared" ref="H36:H38" si="11">SUM(F36:G36)</f>
        <v>0</v>
      </c>
      <c r="I36" s="214">
        <f>SUMIFS($R$10:$R$26,$B$10:$B$26,$C$33,$C$10:$C$26,C36)</f>
        <v>0</v>
      </c>
    </row>
    <row r="37" spans="3:9" x14ac:dyDescent="0.3">
      <c r="C37" s="242" t="s">
        <v>171</v>
      </c>
      <c r="D37" s="11"/>
      <c r="E37" s="11">
        <f>COUNTIFS($B$10:$B$26,$C$33,$C$10:$C$26,C37)</f>
        <v>0</v>
      </c>
      <c r="F37" s="11">
        <f>SUMIFS($P$10:$P$26,$B$10:$B$26,$C$33,$C$10:$C$26,C37)</f>
        <v>0</v>
      </c>
      <c r="G37" s="11">
        <f>SUMIFS($Q$10:$Q$26,$B$10:$B$26,$C$33,$C$10:$C$26,C37)</f>
        <v>0</v>
      </c>
      <c r="H37" s="11">
        <f t="shared" si="11"/>
        <v>0</v>
      </c>
      <c r="I37" s="214">
        <f>SUMIFS($R$10:$R$26,$B$10:$B$26,$C$33,$C$10:$C$26,C37)</f>
        <v>0</v>
      </c>
    </row>
    <row r="38" spans="3:9" ht="15" thickBot="1" x14ac:dyDescent="0.35">
      <c r="C38" s="243" t="s">
        <v>197</v>
      </c>
      <c r="D38" s="240"/>
      <c r="E38" s="240">
        <f>COUNTIFS($B$10:$B$26,$C$33,$C$10:$C$26,C38)</f>
        <v>0</v>
      </c>
      <c r="F38" s="240">
        <f>SUMIFS($P$10:$P$26,$B$10:$B$26,$C$33,$C$10:$C$26,C38)</f>
        <v>0</v>
      </c>
      <c r="G38" s="240">
        <f>SUMIFS($Q$10:$Q$26,$B$10:$B$26,$C$33,$C$10:$C$26,C38)</f>
        <v>0</v>
      </c>
      <c r="H38" s="240">
        <f t="shared" si="11"/>
        <v>0</v>
      </c>
      <c r="I38" s="216">
        <f>SUMIFS($R$10:$R$26,$B$10:$B$26,$C$33,$C$10:$C$26,C38)</f>
        <v>0</v>
      </c>
    </row>
    <row r="41" spans="3:9" ht="16.2" thickBot="1" x14ac:dyDescent="0.35">
      <c r="C41" s="235" t="s">
        <v>230</v>
      </c>
      <c r="D41" s="203"/>
      <c r="E41" s="203"/>
      <c r="F41" s="203"/>
      <c r="G41" s="203"/>
      <c r="H41" s="203"/>
      <c r="I41" s="203"/>
    </row>
    <row r="42" spans="3:9" ht="57.6" x14ac:dyDescent="0.3">
      <c r="C42" s="17" t="s">
        <v>220</v>
      </c>
      <c r="D42" s="241"/>
      <c r="E42" s="19" t="s">
        <v>227</v>
      </c>
      <c r="F42" s="19" t="s">
        <v>222</v>
      </c>
      <c r="G42" s="19" t="s">
        <v>223</v>
      </c>
      <c r="H42" s="19" t="s">
        <v>224</v>
      </c>
      <c r="I42" s="237" t="s">
        <v>225</v>
      </c>
    </row>
    <row r="43" spans="3:9" x14ac:dyDescent="0.3">
      <c r="C43" s="242" t="s">
        <v>169</v>
      </c>
      <c r="D43" s="11"/>
      <c r="E43" s="11">
        <f>COUNTIFS($B$10:$B$26,$C$41,$C$10:$C$26,C43)</f>
        <v>0</v>
      </c>
      <c r="F43" s="11">
        <f>SUMIFS($P$10:$P$26,$B$10:$B$26,$C$41,$C$10:$C$26,C43)</f>
        <v>0</v>
      </c>
      <c r="G43" s="11">
        <f>SUMIFS($Q$10:$Q$26,$B$10:$B$26,$C$41,$C$10:$C$26,C43)</f>
        <v>0</v>
      </c>
      <c r="H43" s="11">
        <f>SUM(F43:G43)</f>
        <v>0</v>
      </c>
      <c r="I43" s="214">
        <f>SUMIFS($R$10:$R$26,$B$10:$B$26,$C$41,$C$10:$C$26,C43)</f>
        <v>0</v>
      </c>
    </row>
    <row r="44" spans="3:9" x14ac:dyDescent="0.3">
      <c r="C44" s="242" t="s">
        <v>170</v>
      </c>
      <c r="D44" s="11"/>
      <c r="E44" s="11">
        <f>COUNTIFS($B$10:$B$26,$C$41,$C$10:$C$26,C44)</f>
        <v>0</v>
      </c>
      <c r="F44" s="11">
        <f>SUMIFS($P$10:$P$26,$B$10:$B$26,$C$41,$C$10:$C$26,C44)</f>
        <v>0</v>
      </c>
      <c r="G44" s="11">
        <f>SUMIFS($Q$10:$Q$26,$B$10:$B$26,$C$41,$C$10:$C$26,C44)</f>
        <v>0</v>
      </c>
      <c r="H44" s="11">
        <f t="shared" ref="H44:H46" si="12">SUM(F44:G44)</f>
        <v>0</v>
      </c>
      <c r="I44" s="214">
        <f>SUMIFS($R$10:$R$26,$B$10:$B$26,$C$41,$C$10:$C$26,C44)</f>
        <v>0</v>
      </c>
    </row>
    <row r="45" spans="3:9" x14ac:dyDescent="0.3">
      <c r="C45" s="242" t="s">
        <v>171</v>
      </c>
      <c r="D45" s="11"/>
      <c r="E45" s="11">
        <f>COUNTIFS($B$10:$B$26,$C$41,$C$10:$C$26,C45)</f>
        <v>0</v>
      </c>
      <c r="F45" s="11">
        <f>SUMIFS($P$10:$P$26,$B$10:$B$26,$C$41,$C$10:$C$26,C45)</f>
        <v>0</v>
      </c>
      <c r="G45" s="11">
        <f>SUMIFS($Q$10:$Q$26,$B$10:$B$26,$C$41,$C$10:$C$26,C45)</f>
        <v>0</v>
      </c>
      <c r="H45" s="11">
        <f t="shared" si="12"/>
        <v>0</v>
      </c>
      <c r="I45" s="214">
        <f>SUMIFS($R$10:$R$26,$B$10:$B$26,$C$41,$C$10:$C$26,C45)</f>
        <v>0</v>
      </c>
    </row>
    <row r="46" spans="3:9" ht="15" thickBot="1" x14ac:dyDescent="0.35">
      <c r="C46" s="243" t="s">
        <v>197</v>
      </c>
      <c r="D46" s="240"/>
      <c r="E46" s="240">
        <f>COUNTIFS($B$10:$B$26,$C$41,$C$10:$C$26,C46)</f>
        <v>0</v>
      </c>
      <c r="F46" s="240">
        <f>SUMIFS($P$10:$P$26,$B$10:$B$26,$C$41,$C$10:$C$26,C46)</f>
        <v>0</v>
      </c>
      <c r="G46" s="240">
        <f>SUMIFS($Q$10:$Q$26,$B$10:$B$26,$C$41,$C$10:$C$26,C46)</f>
        <v>0</v>
      </c>
      <c r="H46" s="240">
        <f t="shared" si="12"/>
        <v>0</v>
      </c>
      <c r="I46" s="216">
        <f>SUMIFS($R$10:$R$26,$B$10:$B$26,$C$41,$C$10:$C$26,C46)</f>
        <v>0</v>
      </c>
    </row>
    <row r="68" spans="2:11" x14ac:dyDescent="0.3">
      <c r="B68" s="203" t="s">
        <v>229</v>
      </c>
      <c r="C68" t="s">
        <v>169</v>
      </c>
      <c r="E68">
        <v>18</v>
      </c>
    </row>
    <row r="69" spans="2:11" x14ac:dyDescent="0.3">
      <c r="B69" s="203" t="s">
        <v>230</v>
      </c>
      <c r="C69" t="s">
        <v>170</v>
      </c>
      <c r="E69">
        <v>20</v>
      </c>
    </row>
    <row r="70" spans="2:11" x14ac:dyDescent="0.3">
      <c r="C70" t="s">
        <v>171</v>
      </c>
      <c r="E70">
        <v>20</v>
      </c>
    </row>
    <row r="71" spans="2:11" x14ac:dyDescent="0.3">
      <c r="C71" t="s">
        <v>197</v>
      </c>
      <c r="E71">
        <v>18</v>
      </c>
    </row>
    <row r="73" spans="2:11" x14ac:dyDescent="0.3">
      <c r="C73" t="s">
        <v>174</v>
      </c>
    </row>
    <row r="74" spans="2:11" x14ac:dyDescent="0.3">
      <c r="C74" t="s">
        <v>175</v>
      </c>
      <c r="J74" s="1"/>
      <c r="K74" s="174"/>
    </row>
    <row r="75" spans="2:11" x14ac:dyDescent="0.3">
      <c r="C75" t="s">
        <v>176</v>
      </c>
    </row>
    <row r="76" spans="2:11" x14ac:dyDescent="0.3">
      <c r="C76" t="s">
        <v>197</v>
      </c>
    </row>
    <row r="79" spans="2:11" s="203" customFormat="1" x14ac:dyDescent="0.3"/>
    <row r="81" spans="9:10" ht="15" thickBot="1" x14ac:dyDescent="0.35"/>
    <row r="82" spans="9:10" ht="15" thickBot="1" x14ac:dyDescent="0.35">
      <c r="I82" s="271" t="s">
        <v>181</v>
      </c>
      <c r="J82" s="272"/>
    </row>
    <row r="83" spans="9:10" x14ac:dyDescent="0.3">
      <c r="I83" s="207"/>
      <c r="J83" s="208" t="s">
        <v>37</v>
      </c>
    </row>
    <row r="84" spans="9:10" x14ac:dyDescent="0.3">
      <c r="I84" s="209" t="s">
        <v>169</v>
      </c>
      <c r="J84" s="210">
        <v>18</v>
      </c>
    </row>
    <row r="85" spans="9:10" x14ac:dyDescent="0.3">
      <c r="I85" s="209" t="s">
        <v>170</v>
      </c>
      <c r="J85" s="210">
        <v>20</v>
      </c>
    </row>
    <row r="86" spans="9:10" x14ac:dyDescent="0.3">
      <c r="I86" s="159" t="s">
        <v>171</v>
      </c>
      <c r="J86" s="160">
        <v>20</v>
      </c>
    </row>
    <row r="87" spans="9:10" ht="15" thickBot="1" x14ac:dyDescent="0.35">
      <c r="I87" s="161" t="s">
        <v>185</v>
      </c>
      <c r="J87" s="192">
        <v>18</v>
      </c>
    </row>
  </sheetData>
  <sheetProtection algorithmName="SHA-512" hashValue="TTVJzi9aCR1bAj5H6tkXAcKCFzV1s0dNzJRrYOfbwUdjCm3Q2Ya2XNkySxn0vwwdxPhSu1ssZryyB6cAOLbn7A==" saltValue="jlCMd3+kcwVUN/rd/rucqw==" spinCount="100000" sheet="1" objects="1" scenarios="1"/>
  <mergeCells count="6">
    <mergeCell ref="I82:J82"/>
    <mergeCell ref="A1:U4"/>
    <mergeCell ref="A7:M7"/>
    <mergeCell ref="N7:T8"/>
    <mergeCell ref="U7:U8"/>
    <mergeCell ref="A8:M8"/>
  </mergeCells>
  <conditionalFormatting sqref="R10:R26">
    <cfRule type="expression" dxfId="33" priority="1">
      <formula>S10&gt;17.5%</formula>
    </cfRule>
  </conditionalFormatting>
  <dataValidations count="2">
    <dataValidation type="list" allowBlank="1" showInputMessage="1" showErrorMessage="1" sqref="C43:C46 C10:C26 C35:C38" xr:uid="{8233B192-D954-4A6D-872A-F58CCAA0E822}">
      <formula1>$C$68:$C$71</formula1>
    </dataValidation>
    <dataValidation type="list" allowBlank="1" showInputMessage="1" showErrorMessage="1" sqref="B10:B26" xr:uid="{75B891FC-C6F8-4021-849C-DD9DD2142F01}">
      <formula1>$B$68:$B$69</formula1>
    </dataValidation>
  </dataValidations>
  <pageMargins left="0.7" right="0.7" top="0.75" bottom="0.75" header="0.3" footer="0.3"/>
  <pageSetup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A1569-87EF-4D3D-A93A-E7B07C596778}">
  <sheetPr>
    <tabColor rgb="FF92D050"/>
  </sheetPr>
  <dimension ref="A1:Q69"/>
  <sheetViews>
    <sheetView showGridLines="0" topLeftCell="B1" zoomScale="90" zoomScaleNormal="90" workbookViewId="0">
      <selection activeCell="M16" sqref="M16"/>
    </sheetView>
  </sheetViews>
  <sheetFormatPr defaultRowHeight="14.4" x14ac:dyDescent="0.3"/>
  <cols>
    <col min="1" max="1" width="16.88671875" customWidth="1"/>
    <col min="2" max="2" width="29.109375" style="203" bestFit="1" customWidth="1"/>
    <col min="3" max="3" width="32.77734375" customWidth="1"/>
    <col min="4" max="7" width="15.77734375" customWidth="1"/>
    <col min="8" max="8" width="18.5546875" customWidth="1"/>
    <col min="9" max="13" width="15.77734375" customWidth="1"/>
    <col min="14" max="14" width="11" customWidth="1"/>
    <col min="15" max="15" width="11" hidden="1" customWidth="1"/>
    <col min="16" max="16" width="12.44140625" customWidth="1"/>
    <col min="17" max="17" width="35.77734375" bestFit="1" customWidth="1"/>
  </cols>
  <sheetData>
    <row r="1" spans="1:17" ht="14.4" customHeight="1" x14ac:dyDescent="0.3">
      <c r="A1" s="317" t="s">
        <v>188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ht="14.4" customHeight="1" x14ac:dyDescent="0.3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</row>
    <row r="3" spans="1:17" ht="100.8" customHeight="1" x14ac:dyDescent="0.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</row>
    <row r="4" spans="1:17" ht="14.4" customHeight="1" x14ac:dyDescent="0.3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</row>
    <row r="6" spans="1:17" ht="15" thickBot="1" x14ac:dyDescent="0.35">
      <c r="P6" s="166"/>
    </row>
    <row r="7" spans="1:17" ht="18" x14ac:dyDescent="0.3">
      <c r="A7" s="338" t="s">
        <v>172</v>
      </c>
      <c r="B7" s="339"/>
      <c r="C7" s="319"/>
      <c r="D7" s="319"/>
      <c r="E7" s="319"/>
      <c r="F7" s="319"/>
      <c r="G7" s="319"/>
      <c r="H7" s="319"/>
      <c r="I7" s="319"/>
      <c r="J7" s="319"/>
      <c r="K7" s="320"/>
      <c r="L7" s="340" t="s">
        <v>201</v>
      </c>
      <c r="M7" s="341"/>
      <c r="N7" s="341"/>
      <c r="O7" s="341"/>
      <c r="P7" s="342"/>
      <c r="Q7" s="346" t="s">
        <v>189</v>
      </c>
    </row>
    <row r="8" spans="1:17" ht="41.4" customHeight="1" thickBot="1" x14ac:dyDescent="0.35">
      <c r="A8" s="329" t="s">
        <v>173</v>
      </c>
      <c r="B8" s="330"/>
      <c r="C8" s="330"/>
      <c r="D8" s="330"/>
      <c r="E8" s="330"/>
      <c r="F8" s="330"/>
      <c r="G8" s="330"/>
      <c r="H8" s="330"/>
      <c r="I8" s="330"/>
      <c r="J8" s="330"/>
      <c r="K8" s="331"/>
      <c r="L8" s="343"/>
      <c r="M8" s="344"/>
      <c r="N8" s="344"/>
      <c r="O8" s="344"/>
      <c r="P8" s="345"/>
      <c r="Q8" s="347"/>
    </row>
    <row r="9" spans="1:17" ht="43.8" customHeight="1" thickBot="1" x14ac:dyDescent="0.35">
      <c r="A9" s="332" t="s">
        <v>190</v>
      </c>
      <c r="B9" s="334" t="s">
        <v>232</v>
      </c>
      <c r="C9" s="334" t="s">
        <v>191</v>
      </c>
      <c r="D9" s="334" t="s">
        <v>199</v>
      </c>
      <c r="E9" s="334" t="s">
        <v>192</v>
      </c>
      <c r="F9" s="334" t="s">
        <v>198</v>
      </c>
      <c r="G9" s="348" t="s">
        <v>193</v>
      </c>
      <c r="H9" s="350" t="s">
        <v>178</v>
      </c>
      <c r="I9" s="351"/>
      <c r="J9" s="350" t="s">
        <v>177</v>
      </c>
      <c r="K9" s="351"/>
      <c r="L9" s="350" t="s">
        <v>179</v>
      </c>
      <c r="M9" s="351"/>
      <c r="N9" s="352" t="s">
        <v>228</v>
      </c>
      <c r="O9" s="334" t="s">
        <v>194</v>
      </c>
      <c r="P9" s="348" t="s">
        <v>200</v>
      </c>
      <c r="Q9" s="348" t="s">
        <v>202</v>
      </c>
    </row>
    <row r="10" spans="1:17" ht="43.8" thickBot="1" x14ac:dyDescent="0.35">
      <c r="A10" s="333"/>
      <c r="B10" s="337"/>
      <c r="C10" s="335"/>
      <c r="D10" s="336"/>
      <c r="E10" s="336"/>
      <c r="F10" s="336"/>
      <c r="G10" s="349"/>
      <c r="H10" s="158" t="s">
        <v>195</v>
      </c>
      <c r="I10" s="158" t="s">
        <v>196</v>
      </c>
      <c r="J10" s="158" t="s">
        <v>184</v>
      </c>
      <c r="K10" s="158" t="s">
        <v>183</v>
      </c>
      <c r="L10" s="158" t="s">
        <v>184</v>
      </c>
      <c r="M10" s="158" t="s">
        <v>183</v>
      </c>
      <c r="N10" s="353"/>
      <c r="O10" s="336"/>
      <c r="P10" s="349"/>
      <c r="Q10" s="349"/>
    </row>
    <row r="11" spans="1:17" x14ac:dyDescent="0.3">
      <c r="A11" s="220"/>
      <c r="B11" s="221"/>
      <c r="C11" s="221"/>
      <c r="D11" s="222"/>
      <c r="E11" s="223"/>
      <c r="F11" s="223"/>
      <c r="G11" s="167">
        <f>E11+F11</f>
        <v>0</v>
      </c>
      <c r="H11" s="206">
        <f>IF(D11="",0,IF(D11&lt;15,15-D11,0))</f>
        <v>0</v>
      </c>
      <c r="I11" s="206">
        <f>IF(H11&gt;0,0.5,0)</f>
        <v>0</v>
      </c>
      <c r="J11" s="168">
        <f>G11</f>
        <v>0</v>
      </c>
      <c r="K11" s="168">
        <f>F11</f>
        <v>0</v>
      </c>
      <c r="L11" s="206">
        <f>H11*J11</f>
        <v>0</v>
      </c>
      <c r="M11" s="206">
        <f>I11*K11</f>
        <v>0</v>
      </c>
      <c r="N11" s="222"/>
      <c r="O11" s="212" t="str">
        <f>IFERROR((N11/(L11+M11)),"")</f>
        <v/>
      </c>
      <c r="P11" s="217">
        <f>L11+M11+N11</f>
        <v>0</v>
      </c>
      <c r="Q11" s="213" t="str">
        <f>IF(N11="","",IF(O11&gt;17.5%,"Benefits should not be more than 17.5% ",""))</f>
        <v/>
      </c>
    </row>
    <row r="12" spans="1:17" x14ac:dyDescent="0.3">
      <c r="A12" s="224"/>
      <c r="B12" s="225"/>
      <c r="C12" s="225"/>
      <c r="D12" s="226"/>
      <c r="E12" s="227"/>
      <c r="F12" s="227"/>
      <c r="G12" s="169">
        <f t="shared" ref="G12:G26" si="0">E12+F12</f>
        <v>0</v>
      </c>
      <c r="H12" s="204">
        <f t="shared" ref="H12:H26" si="1">IF(D12="",0,IF(D12&lt;15,15-D12,0))</f>
        <v>0</v>
      </c>
      <c r="I12" s="204">
        <f>IF(H12&gt;0,0.5,0)</f>
        <v>0</v>
      </c>
      <c r="J12" s="170">
        <f t="shared" ref="J12:J26" si="2">G12</f>
        <v>0</v>
      </c>
      <c r="K12" s="170">
        <f t="shared" ref="K12:K26" si="3">F12</f>
        <v>0</v>
      </c>
      <c r="L12" s="204">
        <f t="shared" ref="L12:M25" si="4">H12*J12</f>
        <v>0</v>
      </c>
      <c r="M12" s="204">
        <f t="shared" si="4"/>
        <v>0</v>
      </c>
      <c r="N12" s="226"/>
      <c r="O12" s="211" t="str">
        <f t="shared" ref="O12:O26" si="5">IFERROR((N12/(L12+M12)),"")</f>
        <v/>
      </c>
      <c r="P12" s="218">
        <f>L12+M12+N12</f>
        <v>0</v>
      </c>
      <c r="Q12" s="214" t="str">
        <f t="shared" ref="Q12:Q26" si="6">IF(N12="","",IF(O12&gt;17.5%,"Benefits should not be more than 17.5% ",""))</f>
        <v/>
      </c>
    </row>
    <row r="13" spans="1:17" x14ac:dyDescent="0.3">
      <c r="A13" s="224"/>
      <c r="B13" s="225"/>
      <c r="C13" s="225"/>
      <c r="D13" s="226"/>
      <c r="E13" s="227"/>
      <c r="F13" s="227"/>
      <c r="G13" s="169">
        <f t="shared" si="0"/>
        <v>0</v>
      </c>
      <c r="H13" s="204">
        <f t="shared" si="1"/>
        <v>0</v>
      </c>
      <c r="I13" s="204">
        <f>IF(H13&gt;0,0.5,0)</f>
        <v>0</v>
      </c>
      <c r="J13" s="170">
        <f t="shared" si="2"/>
        <v>0</v>
      </c>
      <c r="K13" s="170">
        <f t="shared" si="3"/>
        <v>0</v>
      </c>
      <c r="L13" s="204">
        <f t="shared" si="4"/>
        <v>0</v>
      </c>
      <c r="M13" s="204">
        <f t="shared" si="4"/>
        <v>0</v>
      </c>
      <c r="N13" s="226"/>
      <c r="O13" s="211" t="str">
        <f t="shared" si="5"/>
        <v/>
      </c>
      <c r="P13" s="218">
        <f>L13+M13+N13</f>
        <v>0</v>
      </c>
      <c r="Q13" s="214" t="str">
        <f t="shared" si="6"/>
        <v/>
      </c>
    </row>
    <row r="14" spans="1:17" x14ac:dyDescent="0.3">
      <c r="A14" s="224"/>
      <c r="B14" s="225"/>
      <c r="C14" s="225"/>
      <c r="D14" s="226"/>
      <c r="E14" s="227"/>
      <c r="F14" s="227"/>
      <c r="G14" s="169">
        <f t="shared" si="0"/>
        <v>0</v>
      </c>
      <c r="H14" s="204">
        <f t="shared" si="1"/>
        <v>0</v>
      </c>
      <c r="I14" s="204">
        <f>IF(H14&gt;0,0.5,0)</f>
        <v>0</v>
      </c>
      <c r="J14" s="170">
        <f t="shared" si="2"/>
        <v>0</v>
      </c>
      <c r="K14" s="170">
        <f t="shared" si="3"/>
        <v>0</v>
      </c>
      <c r="L14" s="204">
        <f t="shared" si="4"/>
        <v>0</v>
      </c>
      <c r="M14" s="204">
        <f t="shared" si="4"/>
        <v>0</v>
      </c>
      <c r="N14" s="226"/>
      <c r="O14" s="211" t="str">
        <f t="shared" si="5"/>
        <v/>
      </c>
      <c r="P14" s="218">
        <f>L14+M14+N14</f>
        <v>0</v>
      </c>
      <c r="Q14" s="214" t="str">
        <f t="shared" si="6"/>
        <v/>
      </c>
    </row>
    <row r="15" spans="1:17" x14ac:dyDescent="0.3">
      <c r="A15" s="224"/>
      <c r="B15" s="225"/>
      <c r="C15" s="225"/>
      <c r="D15" s="226"/>
      <c r="E15" s="227"/>
      <c r="F15" s="227"/>
      <c r="G15" s="169">
        <f t="shared" si="0"/>
        <v>0</v>
      </c>
      <c r="H15" s="204">
        <f t="shared" si="1"/>
        <v>0</v>
      </c>
      <c r="I15" s="204">
        <f t="shared" ref="I15:I26" si="7">IF(H15&gt;0,0.5,0)</f>
        <v>0</v>
      </c>
      <c r="J15" s="170">
        <f t="shared" si="2"/>
        <v>0</v>
      </c>
      <c r="K15" s="170">
        <f t="shared" si="3"/>
        <v>0</v>
      </c>
      <c r="L15" s="204">
        <f t="shared" si="4"/>
        <v>0</v>
      </c>
      <c r="M15" s="204">
        <f t="shared" si="4"/>
        <v>0</v>
      </c>
      <c r="N15" s="226"/>
      <c r="O15" s="211" t="str">
        <f t="shared" si="5"/>
        <v/>
      </c>
      <c r="P15" s="218">
        <f t="shared" ref="P15:P26" si="8">L15+M15+N15</f>
        <v>0</v>
      </c>
      <c r="Q15" s="214" t="str">
        <f t="shared" si="6"/>
        <v/>
      </c>
    </row>
    <row r="16" spans="1:17" x14ac:dyDescent="0.3">
      <c r="A16" s="224"/>
      <c r="B16" s="225"/>
      <c r="C16" s="225"/>
      <c r="D16" s="226"/>
      <c r="E16" s="227"/>
      <c r="F16" s="227"/>
      <c r="G16" s="169">
        <f t="shared" si="0"/>
        <v>0</v>
      </c>
      <c r="H16" s="204">
        <f t="shared" si="1"/>
        <v>0</v>
      </c>
      <c r="I16" s="204">
        <f t="shared" si="7"/>
        <v>0</v>
      </c>
      <c r="J16" s="170">
        <f t="shared" si="2"/>
        <v>0</v>
      </c>
      <c r="K16" s="170">
        <f t="shared" si="3"/>
        <v>0</v>
      </c>
      <c r="L16" s="204">
        <f t="shared" si="4"/>
        <v>0</v>
      </c>
      <c r="M16" s="204">
        <f t="shared" si="4"/>
        <v>0</v>
      </c>
      <c r="N16" s="226"/>
      <c r="O16" s="211" t="str">
        <f t="shared" si="5"/>
        <v/>
      </c>
      <c r="P16" s="218">
        <f t="shared" si="8"/>
        <v>0</v>
      </c>
      <c r="Q16" s="214" t="str">
        <f t="shared" si="6"/>
        <v/>
      </c>
    </row>
    <row r="17" spans="1:17" x14ac:dyDescent="0.3">
      <c r="A17" s="224"/>
      <c r="B17" s="225"/>
      <c r="C17" s="225"/>
      <c r="D17" s="226"/>
      <c r="E17" s="227"/>
      <c r="F17" s="227"/>
      <c r="G17" s="169">
        <f t="shared" si="0"/>
        <v>0</v>
      </c>
      <c r="H17" s="204">
        <f t="shared" si="1"/>
        <v>0</v>
      </c>
      <c r="I17" s="204">
        <f t="shared" si="7"/>
        <v>0</v>
      </c>
      <c r="J17" s="170">
        <f t="shared" si="2"/>
        <v>0</v>
      </c>
      <c r="K17" s="170">
        <f t="shared" si="3"/>
        <v>0</v>
      </c>
      <c r="L17" s="204">
        <f t="shared" si="4"/>
        <v>0</v>
      </c>
      <c r="M17" s="204">
        <f t="shared" si="4"/>
        <v>0</v>
      </c>
      <c r="N17" s="226"/>
      <c r="O17" s="211" t="str">
        <f t="shared" si="5"/>
        <v/>
      </c>
      <c r="P17" s="218">
        <f t="shared" si="8"/>
        <v>0</v>
      </c>
      <c r="Q17" s="214" t="str">
        <f t="shared" si="6"/>
        <v/>
      </c>
    </row>
    <row r="18" spans="1:17" x14ac:dyDescent="0.3">
      <c r="A18" s="224"/>
      <c r="B18" s="225"/>
      <c r="C18" s="225"/>
      <c r="D18" s="226"/>
      <c r="E18" s="227"/>
      <c r="F18" s="227"/>
      <c r="G18" s="169">
        <f t="shared" si="0"/>
        <v>0</v>
      </c>
      <c r="H18" s="204">
        <f t="shared" si="1"/>
        <v>0</v>
      </c>
      <c r="I18" s="204">
        <f t="shared" si="7"/>
        <v>0</v>
      </c>
      <c r="J18" s="170">
        <f t="shared" si="2"/>
        <v>0</v>
      </c>
      <c r="K18" s="170">
        <f t="shared" si="3"/>
        <v>0</v>
      </c>
      <c r="L18" s="204">
        <f t="shared" si="4"/>
        <v>0</v>
      </c>
      <c r="M18" s="204">
        <f t="shared" si="4"/>
        <v>0</v>
      </c>
      <c r="N18" s="226"/>
      <c r="O18" s="211" t="str">
        <f t="shared" si="5"/>
        <v/>
      </c>
      <c r="P18" s="218">
        <f t="shared" si="8"/>
        <v>0</v>
      </c>
      <c r="Q18" s="214" t="str">
        <f t="shared" si="6"/>
        <v/>
      </c>
    </row>
    <row r="19" spans="1:17" x14ac:dyDescent="0.3">
      <c r="A19" s="224"/>
      <c r="B19" s="225"/>
      <c r="C19" s="225"/>
      <c r="D19" s="226"/>
      <c r="E19" s="227"/>
      <c r="F19" s="227"/>
      <c r="G19" s="169">
        <f t="shared" si="0"/>
        <v>0</v>
      </c>
      <c r="H19" s="204">
        <f t="shared" si="1"/>
        <v>0</v>
      </c>
      <c r="I19" s="204">
        <f t="shared" si="7"/>
        <v>0</v>
      </c>
      <c r="J19" s="170">
        <f t="shared" si="2"/>
        <v>0</v>
      </c>
      <c r="K19" s="170">
        <f t="shared" si="3"/>
        <v>0</v>
      </c>
      <c r="L19" s="204">
        <f t="shared" si="4"/>
        <v>0</v>
      </c>
      <c r="M19" s="204">
        <f t="shared" si="4"/>
        <v>0</v>
      </c>
      <c r="N19" s="226"/>
      <c r="O19" s="211" t="str">
        <f t="shared" si="5"/>
        <v/>
      </c>
      <c r="P19" s="218">
        <f t="shared" si="8"/>
        <v>0</v>
      </c>
      <c r="Q19" s="214" t="str">
        <f t="shared" si="6"/>
        <v/>
      </c>
    </row>
    <row r="20" spans="1:17" x14ac:dyDescent="0.3">
      <c r="A20" s="224"/>
      <c r="B20" s="225"/>
      <c r="C20" s="225"/>
      <c r="D20" s="226"/>
      <c r="E20" s="227"/>
      <c r="F20" s="227"/>
      <c r="G20" s="169">
        <f t="shared" si="0"/>
        <v>0</v>
      </c>
      <c r="H20" s="204">
        <f t="shared" si="1"/>
        <v>0</v>
      </c>
      <c r="I20" s="204">
        <f t="shared" si="7"/>
        <v>0</v>
      </c>
      <c r="J20" s="170">
        <f t="shared" si="2"/>
        <v>0</v>
      </c>
      <c r="K20" s="170">
        <f t="shared" si="3"/>
        <v>0</v>
      </c>
      <c r="L20" s="204">
        <f t="shared" si="4"/>
        <v>0</v>
      </c>
      <c r="M20" s="204">
        <f t="shared" si="4"/>
        <v>0</v>
      </c>
      <c r="N20" s="226"/>
      <c r="O20" s="211" t="str">
        <f t="shared" si="5"/>
        <v/>
      </c>
      <c r="P20" s="218">
        <f t="shared" si="8"/>
        <v>0</v>
      </c>
      <c r="Q20" s="214" t="str">
        <f t="shared" si="6"/>
        <v/>
      </c>
    </row>
    <row r="21" spans="1:17" x14ac:dyDescent="0.3">
      <c r="A21" s="224"/>
      <c r="B21" s="225"/>
      <c r="C21" s="225"/>
      <c r="D21" s="226"/>
      <c r="E21" s="227"/>
      <c r="F21" s="227"/>
      <c r="G21" s="169">
        <f t="shared" si="0"/>
        <v>0</v>
      </c>
      <c r="H21" s="204">
        <f t="shared" si="1"/>
        <v>0</v>
      </c>
      <c r="I21" s="204">
        <f t="shared" si="7"/>
        <v>0</v>
      </c>
      <c r="J21" s="170">
        <f t="shared" si="2"/>
        <v>0</v>
      </c>
      <c r="K21" s="170">
        <f t="shared" si="3"/>
        <v>0</v>
      </c>
      <c r="L21" s="204">
        <f t="shared" si="4"/>
        <v>0</v>
      </c>
      <c r="M21" s="204">
        <f t="shared" si="4"/>
        <v>0</v>
      </c>
      <c r="N21" s="226"/>
      <c r="O21" s="211" t="str">
        <f t="shared" si="5"/>
        <v/>
      </c>
      <c r="P21" s="218">
        <f t="shared" si="8"/>
        <v>0</v>
      </c>
      <c r="Q21" s="214" t="str">
        <f t="shared" si="6"/>
        <v/>
      </c>
    </row>
    <row r="22" spans="1:17" x14ac:dyDescent="0.3">
      <c r="A22" s="224"/>
      <c r="B22" s="225"/>
      <c r="C22" s="225"/>
      <c r="D22" s="226"/>
      <c r="E22" s="227"/>
      <c r="F22" s="227"/>
      <c r="G22" s="169">
        <f t="shared" si="0"/>
        <v>0</v>
      </c>
      <c r="H22" s="204">
        <f t="shared" si="1"/>
        <v>0</v>
      </c>
      <c r="I22" s="204">
        <f t="shared" si="7"/>
        <v>0</v>
      </c>
      <c r="J22" s="170">
        <f t="shared" si="2"/>
        <v>0</v>
      </c>
      <c r="K22" s="170">
        <f t="shared" si="3"/>
        <v>0</v>
      </c>
      <c r="L22" s="204">
        <f t="shared" si="4"/>
        <v>0</v>
      </c>
      <c r="M22" s="204">
        <f t="shared" si="4"/>
        <v>0</v>
      </c>
      <c r="N22" s="226"/>
      <c r="O22" s="211" t="str">
        <f t="shared" si="5"/>
        <v/>
      </c>
      <c r="P22" s="218">
        <f t="shared" si="8"/>
        <v>0</v>
      </c>
      <c r="Q22" s="214" t="str">
        <f t="shared" si="6"/>
        <v/>
      </c>
    </row>
    <row r="23" spans="1:17" x14ac:dyDescent="0.3">
      <c r="A23" s="224"/>
      <c r="B23" s="225"/>
      <c r="C23" s="225"/>
      <c r="D23" s="226"/>
      <c r="E23" s="227"/>
      <c r="F23" s="227"/>
      <c r="G23" s="169">
        <f t="shared" si="0"/>
        <v>0</v>
      </c>
      <c r="H23" s="204">
        <f t="shared" si="1"/>
        <v>0</v>
      </c>
      <c r="I23" s="204">
        <f t="shared" si="7"/>
        <v>0</v>
      </c>
      <c r="J23" s="170">
        <f t="shared" si="2"/>
        <v>0</v>
      </c>
      <c r="K23" s="170">
        <f t="shared" si="3"/>
        <v>0</v>
      </c>
      <c r="L23" s="204">
        <f t="shared" si="4"/>
        <v>0</v>
      </c>
      <c r="M23" s="204">
        <f t="shared" si="4"/>
        <v>0</v>
      </c>
      <c r="N23" s="226"/>
      <c r="O23" s="211" t="str">
        <f t="shared" si="5"/>
        <v/>
      </c>
      <c r="P23" s="218">
        <f t="shared" si="8"/>
        <v>0</v>
      </c>
      <c r="Q23" s="214" t="str">
        <f t="shared" si="6"/>
        <v/>
      </c>
    </row>
    <row r="24" spans="1:17" x14ac:dyDescent="0.3">
      <c r="A24" s="224"/>
      <c r="B24" s="225"/>
      <c r="C24" s="225"/>
      <c r="D24" s="226"/>
      <c r="E24" s="227"/>
      <c r="F24" s="227"/>
      <c r="G24" s="169">
        <f t="shared" si="0"/>
        <v>0</v>
      </c>
      <c r="H24" s="204">
        <f t="shared" si="1"/>
        <v>0</v>
      </c>
      <c r="I24" s="204">
        <f t="shared" si="7"/>
        <v>0</v>
      </c>
      <c r="J24" s="170">
        <f t="shared" si="2"/>
        <v>0</v>
      </c>
      <c r="K24" s="170">
        <f t="shared" si="3"/>
        <v>0</v>
      </c>
      <c r="L24" s="204">
        <f t="shared" si="4"/>
        <v>0</v>
      </c>
      <c r="M24" s="204">
        <f t="shared" si="4"/>
        <v>0</v>
      </c>
      <c r="N24" s="226"/>
      <c r="O24" s="211" t="str">
        <f t="shared" si="5"/>
        <v/>
      </c>
      <c r="P24" s="218">
        <f t="shared" si="8"/>
        <v>0</v>
      </c>
      <c r="Q24" s="214" t="str">
        <f t="shared" si="6"/>
        <v/>
      </c>
    </row>
    <row r="25" spans="1:17" x14ac:dyDescent="0.3">
      <c r="A25" s="224"/>
      <c r="B25" s="225"/>
      <c r="C25" s="225"/>
      <c r="D25" s="226"/>
      <c r="E25" s="227"/>
      <c r="F25" s="227"/>
      <c r="G25" s="169">
        <f t="shared" si="0"/>
        <v>0</v>
      </c>
      <c r="H25" s="204">
        <f t="shared" si="1"/>
        <v>0</v>
      </c>
      <c r="I25" s="204">
        <f t="shared" si="7"/>
        <v>0</v>
      </c>
      <c r="J25" s="170">
        <f t="shared" si="2"/>
        <v>0</v>
      </c>
      <c r="K25" s="170">
        <f t="shared" si="3"/>
        <v>0</v>
      </c>
      <c r="L25" s="204">
        <f t="shared" si="4"/>
        <v>0</v>
      </c>
      <c r="M25" s="204">
        <f t="shared" si="4"/>
        <v>0</v>
      </c>
      <c r="N25" s="226"/>
      <c r="O25" s="211" t="str">
        <f t="shared" si="5"/>
        <v/>
      </c>
      <c r="P25" s="218">
        <f t="shared" si="8"/>
        <v>0</v>
      </c>
      <c r="Q25" s="214" t="str">
        <f t="shared" si="6"/>
        <v/>
      </c>
    </row>
    <row r="26" spans="1:17" ht="15" thickBot="1" x14ac:dyDescent="0.35">
      <c r="A26" s="228"/>
      <c r="B26" s="229"/>
      <c r="C26" s="229"/>
      <c r="D26" s="230"/>
      <c r="E26" s="231"/>
      <c r="F26" s="231"/>
      <c r="G26" s="171">
        <f t="shared" si="0"/>
        <v>0</v>
      </c>
      <c r="H26" s="205">
        <f t="shared" si="1"/>
        <v>0</v>
      </c>
      <c r="I26" s="205">
        <f t="shared" si="7"/>
        <v>0</v>
      </c>
      <c r="J26" s="172">
        <f t="shared" si="2"/>
        <v>0</v>
      </c>
      <c r="K26" s="172">
        <f t="shared" si="3"/>
        <v>0</v>
      </c>
      <c r="L26" s="205">
        <f t="shared" ref="L26:M26" si="9">H26*J26</f>
        <v>0</v>
      </c>
      <c r="M26" s="205">
        <f t="shared" si="9"/>
        <v>0</v>
      </c>
      <c r="N26" s="230"/>
      <c r="O26" s="215" t="str">
        <f t="shared" si="5"/>
        <v/>
      </c>
      <c r="P26" s="219">
        <f t="shared" si="8"/>
        <v>0</v>
      </c>
      <c r="Q26" s="216" t="str">
        <f t="shared" si="6"/>
        <v/>
      </c>
    </row>
    <row r="28" spans="1:17" ht="18" x14ac:dyDescent="0.35">
      <c r="A28" s="173" t="s">
        <v>187</v>
      </c>
      <c r="B28" s="234"/>
      <c r="C28" s="132"/>
      <c r="D28" s="132"/>
      <c r="E28" s="132"/>
      <c r="F28" s="132"/>
      <c r="G28" s="132"/>
      <c r="H28" s="132"/>
    </row>
    <row r="29" spans="1:17" ht="18.600000000000001" thickBot="1" x14ac:dyDescent="0.4">
      <c r="A29" s="233" t="s">
        <v>231</v>
      </c>
      <c r="N29" s="132" t="s">
        <v>46</v>
      </c>
      <c r="O29" s="132"/>
      <c r="P29" s="163">
        <f>SUM(P11:P26)</f>
        <v>0</v>
      </c>
    </row>
    <row r="30" spans="1:17" ht="15" thickTop="1" x14ac:dyDescent="0.3"/>
    <row r="33" spans="3:8" ht="18" x14ac:dyDescent="0.35">
      <c r="C33" s="133" t="s">
        <v>219</v>
      </c>
    </row>
    <row r="34" spans="3:8" s="203" customFormat="1" ht="16.2" thickBot="1" x14ac:dyDescent="0.35">
      <c r="C34" s="235" t="s">
        <v>229</v>
      </c>
    </row>
    <row r="35" spans="3:8" ht="57.6" x14ac:dyDescent="0.3">
      <c r="C35" s="17" t="s">
        <v>220</v>
      </c>
      <c r="D35" s="19" t="s">
        <v>221</v>
      </c>
      <c r="E35" s="19" t="s">
        <v>222</v>
      </c>
      <c r="F35" s="19" t="s">
        <v>223</v>
      </c>
      <c r="G35" s="19" t="s">
        <v>224</v>
      </c>
      <c r="H35" s="237" t="s">
        <v>225</v>
      </c>
    </row>
    <row r="36" spans="3:8" x14ac:dyDescent="0.3">
      <c r="C36" s="238" t="s">
        <v>174</v>
      </c>
      <c r="D36" s="11">
        <f>COUNTIFS($B$11:$B$26,$C$34,$C$11:$C$26,C36)</f>
        <v>0</v>
      </c>
      <c r="E36" s="11">
        <f>SUMIFS($L$11:$L$26,$B$11:$B$26,$C$34,$C$11:$C$26,C36)</f>
        <v>0</v>
      </c>
      <c r="F36" s="11">
        <f>SUMIFS($M$11:$M$26,$B$11:$B$26,$C$34,$C$11:$C$26,C36)</f>
        <v>0</v>
      </c>
      <c r="G36" s="11">
        <f>SUM(E36:F36)</f>
        <v>0</v>
      </c>
      <c r="H36" s="214">
        <f>SUMIFS($N$11:$N$26,$B$11:$B$26,$C$34,$C$11:$C$26,C36)</f>
        <v>0</v>
      </c>
    </row>
    <row r="37" spans="3:8" x14ac:dyDescent="0.3">
      <c r="C37" s="238" t="s">
        <v>175</v>
      </c>
      <c r="D37" s="11">
        <f t="shared" ref="D37:D39" si="10">COUNTIFS($B$11:$B$26,$C$34,$C$11:$C$26,C37)</f>
        <v>0</v>
      </c>
      <c r="E37" s="11">
        <f t="shared" ref="E37:E39" si="11">SUMIFS($L$11:$L$26,$B$11:$B$26,$C$34,$C$11:$C$26,C37)</f>
        <v>0</v>
      </c>
      <c r="F37" s="11">
        <f t="shared" ref="F37:F39" si="12">SUMIFS($M$11:$M$26,$B$11:$B$26,$C$34,$C$11:$C$26,C37)</f>
        <v>0</v>
      </c>
      <c r="G37" s="11">
        <f t="shared" ref="G37:G38" si="13">SUM(E37:F37)</f>
        <v>0</v>
      </c>
      <c r="H37" s="214">
        <f t="shared" ref="H37:H39" si="14">SUMIFS($N$11:$N$26,$B$11:$B$26,$C$34,$C$11:$C$26,C37)</f>
        <v>0</v>
      </c>
    </row>
    <row r="38" spans="3:8" x14ac:dyDescent="0.3">
      <c r="C38" s="238" t="s">
        <v>176</v>
      </c>
      <c r="D38" s="11">
        <f t="shared" si="10"/>
        <v>0</v>
      </c>
      <c r="E38" s="11">
        <f t="shared" si="11"/>
        <v>0</v>
      </c>
      <c r="F38" s="11">
        <f t="shared" si="12"/>
        <v>0</v>
      </c>
      <c r="G38" s="11">
        <f t="shared" si="13"/>
        <v>0</v>
      </c>
      <c r="H38" s="214">
        <f t="shared" si="14"/>
        <v>0</v>
      </c>
    </row>
    <row r="39" spans="3:8" ht="15" thickBot="1" x14ac:dyDescent="0.35">
      <c r="C39" s="239" t="s">
        <v>197</v>
      </c>
      <c r="D39" s="240">
        <f t="shared" si="10"/>
        <v>0</v>
      </c>
      <c r="E39" s="240">
        <f t="shared" si="11"/>
        <v>0</v>
      </c>
      <c r="F39" s="240">
        <f t="shared" si="12"/>
        <v>0</v>
      </c>
      <c r="G39" s="240">
        <f t="shared" ref="G39" si="15">SUM(E39:F39)</f>
        <v>0</v>
      </c>
      <c r="H39" s="216">
        <f t="shared" si="14"/>
        <v>0</v>
      </c>
    </row>
    <row r="42" spans="3:8" ht="16.2" thickBot="1" x14ac:dyDescent="0.35">
      <c r="C42" s="235" t="s">
        <v>230</v>
      </c>
      <c r="D42" s="203"/>
      <c r="E42" s="203"/>
      <c r="F42" s="203"/>
      <c r="G42" s="203"/>
      <c r="H42" s="203"/>
    </row>
    <row r="43" spans="3:8" ht="57.6" x14ac:dyDescent="0.3">
      <c r="C43" s="17" t="s">
        <v>220</v>
      </c>
      <c r="D43" s="19" t="s">
        <v>221</v>
      </c>
      <c r="E43" s="19" t="s">
        <v>222</v>
      </c>
      <c r="F43" s="19" t="s">
        <v>223</v>
      </c>
      <c r="G43" s="19" t="s">
        <v>224</v>
      </c>
      <c r="H43" s="237" t="s">
        <v>225</v>
      </c>
    </row>
    <row r="44" spans="3:8" x14ac:dyDescent="0.3">
      <c r="C44" s="238" t="s">
        <v>174</v>
      </c>
      <c r="D44" s="11">
        <f>COUNTIFS($B$11:$B$26,$C$42,$C$11:$C$26,C44)</f>
        <v>0</v>
      </c>
      <c r="E44" s="11">
        <f>SUMIFS($L$11:$L$26,$B$11:$B$26,$C$42,$C$11:$C$26,C44)</f>
        <v>0</v>
      </c>
      <c r="F44" s="11">
        <f>SUMIFS($M$11:$M$26,$B$11:$B$26,$C$42,$C$11:$C$26,C44)</f>
        <v>0</v>
      </c>
      <c r="G44" s="11">
        <f>SUM(E44:F44)</f>
        <v>0</v>
      </c>
      <c r="H44" s="214">
        <f>SUMIFS($N$11:$N$26,$B$11:$B$26,$C$42,$C$11:$C$26,C44)</f>
        <v>0</v>
      </c>
    </row>
    <row r="45" spans="3:8" x14ac:dyDescent="0.3">
      <c r="C45" s="238" t="s">
        <v>175</v>
      </c>
      <c r="D45" s="11">
        <f t="shared" ref="D45:D47" si="16">COUNTIFS($B$11:$B$26,$C$42,$C$11:$C$26,C45)</f>
        <v>0</v>
      </c>
      <c r="E45" s="11">
        <f t="shared" ref="E45:E47" si="17">SUMIFS($L$11:$L$26,$B$11:$B$26,$C$42,$C$11:$C$26,C45)</f>
        <v>0</v>
      </c>
      <c r="F45" s="11">
        <f t="shared" ref="F45:F47" si="18">SUMIFS($M$11:$M$26,$B$11:$B$26,$C$42,$C$11:$C$26,C45)</f>
        <v>0</v>
      </c>
      <c r="G45" s="11">
        <f t="shared" ref="G45:G47" si="19">SUM(E45:F45)</f>
        <v>0</v>
      </c>
      <c r="H45" s="214">
        <f t="shared" ref="H45:H47" si="20">SUMIFS($N$11:$N$26,$B$11:$B$26,$C$42,$C$11:$C$26,C45)</f>
        <v>0</v>
      </c>
    </row>
    <row r="46" spans="3:8" x14ac:dyDescent="0.3">
      <c r="C46" s="238" t="s">
        <v>176</v>
      </c>
      <c r="D46" s="11">
        <f t="shared" si="16"/>
        <v>0</v>
      </c>
      <c r="E46" s="11">
        <f t="shared" si="17"/>
        <v>0</v>
      </c>
      <c r="F46" s="11">
        <f t="shared" si="18"/>
        <v>0</v>
      </c>
      <c r="G46" s="11">
        <f t="shared" si="19"/>
        <v>0</v>
      </c>
      <c r="H46" s="214">
        <f t="shared" si="20"/>
        <v>0</v>
      </c>
    </row>
    <row r="47" spans="3:8" ht="15" thickBot="1" x14ac:dyDescent="0.35">
      <c r="C47" s="239" t="s">
        <v>197</v>
      </c>
      <c r="D47" s="240">
        <f t="shared" si="16"/>
        <v>0</v>
      </c>
      <c r="E47" s="240">
        <f t="shared" si="17"/>
        <v>0</v>
      </c>
      <c r="F47" s="240">
        <f t="shared" si="18"/>
        <v>0</v>
      </c>
      <c r="G47" s="240">
        <f t="shared" si="19"/>
        <v>0</v>
      </c>
      <c r="H47" s="216">
        <f t="shared" si="20"/>
        <v>0</v>
      </c>
    </row>
    <row r="60" spans="2:9" ht="15" thickBot="1" x14ac:dyDescent="0.35"/>
    <row r="61" spans="2:9" ht="15" thickBot="1" x14ac:dyDescent="0.35">
      <c r="B61" s="203" t="s">
        <v>229</v>
      </c>
      <c r="C61" t="s">
        <v>169</v>
      </c>
      <c r="D61">
        <v>18</v>
      </c>
      <c r="H61" s="271" t="s">
        <v>181</v>
      </c>
      <c r="I61" s="272"/>
    </row>
    <row r="62" spans="2:9" x14ac:dyDescent="0.3">
      <c r="B62" s="203" t="s">
        <v>230</v>
      </c>
      <c r="C62" t="s">
        <v>170</v>
      </c>
      <c r="D62">
        <v>20</v>
      </c>
      <c r="H62" s="35"/>
      <c r="I62" s="36" t="s">
        <v>37</v>
      </c>
    </row>
    <row r="63" spans="2:9" x14ac:dyDescent="0.3">
      <c r="C63" t="s">
        <v>171</v>
      </c>
      <c r="D63">
        <v>20</v>
      </c>
      <c r="H63" s="159" t="s">
        <v>169</v>
      </c>
      <c r="I63" s="160">
        <v>18</v>
      </c>
    </row>
    <row r="64" spans="2:9" x14ac:dyDescent="0.3">
      <c r="C64" t="s">
        <v>197</v>
      </c>
      <c r="D64">
        <v>18</v>
      </c>
      <c r="H64" s="159" t="s">
        <v>170</v>
      </c>
      <c r="I64" s="160">
        <v>20</v>
      </c>
    </row>
    <row r="65" spans="3:9" ht="15" thickBot="1" x14ac:dyDescent="0.35">
      <c r="H65" s="161" t="s">
        <v>171</v>
      </c>
      <c r="I65" s="162">
        <v>20</v>
      </c>
    </row>
    <row r="66" spans="3:9" x14ac:dyDescent="0.3">
      <c r="C66" t="s">
        <v>174</v>
      </c>
      <c r="H66" s="1"/>
      <c r="I66" s="174"/>
    </row>
    <row r="67" spans="3:9" x14ac:dyDescent="0.3">
      <c r="C67" t="s">
        <v>175</v>
      </c>
      <c r="H67" s="1"/>
      <c r="I67" s="174"/>
    </row>
    <row r="68" spans="3:9" x14ac:dyDescent="0.3">
      <c r="C68" t="s">
        <v>176</v>
      </c>
    </row>
    <row r="69" spans="3:9" x14ac:dyDescent="0.3">
      <c r="C69" t="s">
        <v>197</v>
      </c>
    </row>
  </sheetData>
  <sheetProtection algorithmName="SHA-512" hashValue="n8nMk9CZp1KXNTu/dxoGwYxkJ6kuX0zt57ysf1FABRzvNvMzOXLO+yWMMOB9f0+Vsyj1qSltAIyn69fMWeMP0Q==" saltValue="JC29lZG4wpBVtZCy6QkN2g==" spinCount="100000" sheet="1" objects="1" scenarios="1"/>
  <mergeCells count="20">
    <mergeCell ref="P9:P10"/>
    <mergeCell ref="Q9:Q10"/>
    <mergeCell ref="H61:I61"/>
    <mergeCell ref="G9:G10"/>
    <mergeCell ref="H9:I9"/>
    <mergeCell ref="J9:K9"/>
    <mergeCell ref="L9:M9"/>
    <mergeCell ref="N9:N10"/>
    <mergeCell ref="O9:O10"/>
    <mergeCell ref="A1:Q4"/>
    <mergeCell ref="A7:K7"/>
    <mergeCell ref="L7:P8"/>
    <mergeCell ref="Q7:Q8"/>
    <mergeCell ref="A8:K8"/>
    <mergeCell ref="A9:A10"/>
    <mergeCell ref="C9:C10"/>
    <mergeCell ref="D9:D10"/>
    <mergeCell ref="E9:E10"/>
    <mergeCell ref="F9:F10"/>
    <mergeCell ref="B9:B10"/>
  </mergeCells>
  <phoneticPr fontId="18" type="noConversion"/>
  <conditionalFormatting sqref="N11:N26">
    <cfRule type="expression" dxfId="32" priority="2">
      <formula>O11&gt;17.5%</formula>
    </cfRule>
  </conditionalFormatting>
  <dataValidations count="2">
    <dataValidation type="list" allowBlank="1" showInputMessage="1" showErrorMessage="1" sqref="C36:C39 C44:C47 C11:C26" xr:uid="{06C98A1B-0D56-4AF0-A493-5ABE1C553577}">
      <formula1>$C$66:$C$69</formula1>
    </dataValidation>
    <dataValidation type="list" allowBlank="1" showInputMessage="1" showErrorMessage="1" sqref="B11:B26" xr:uid="{7DB7657D-BB33-4E7D-84A3-FFCA749B3384}">
      <formula1>$B$61:$B$62</formula1>
    </dataValidation>
  </dataValidations>
  <pageMargins left="0.7" right="0.7" top="0.75" bottom="0.75" header="0.3" footer="0.3"/>
  <pageSetup scale="3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D224-DDE8-4D84-ADAC-D70FF33AD69B}">
  <sheetPr>
    <tabColor rgb="FF92D050"/>
    <pageSetUpPr fitToPage="1"/>
  </sheetPr>
  <dimension ref="A1:D1412"/>
  <sheetViews>
    <sheetView showGridLines="0" showZeros="0" zoomScaleNormal="100" zoomScaleSheetLayoutView="100" workbookViewId="0">
      <selection sqref="A1:D3"/>
    </sheetView>
  </sheetViews>
  <sheetFormatPr defaultRowHeight="14.4" x14ac:dyDescent="0.3"/>
  <cols>
    <col min="1" max="1" width="1.5546875" style="47" customWidth="1"/>
    <col min="2" max="3" width="50.5546875" style="47" customWidth="1"/>
    <col min="4" max="4" width="50" style="47" customWidth="1"/>
    <col min="5" max="16384" width="8.88671875" style="47"/>
  </cols>
  <sheetData>
    <row r="1" spans="1:4" ht="14.4" customHeight="1" x14ac:dyDescent="0.3">
      <c r="A1" s="275" t="s">
        <v>277</v>
      </c>
      <c r="B1" s="276"/>
      <c r="C1" s="276"/>
      <c r="D1" s="276"/>
    </row>
    <row r="2" spans="1:4" ht="14.4" customHeight="1" x14ac:dyDescent="0.3">
      <c r="A2" s="275"/>
      <c r="B2" s="276"/>
      <c r="C2" s="276"/>
      <c r="D2" s="276"/>
    </row>
    <row r="3" spans="1:4" ht="95.4" customHeight="1" x14ac:dyDescent="0.3">
      <c r="A3" s="275"/>
      <c r="B3" s="276"/>
      <c r="C3" s="276"/>
      <c r="D3" s="276"/>
    </row>
    <row r="4" spans="1:4" ht="23.4" thickBot="1" x14ac:dyDescent="0.45">
      <c r="B4" s="13"/>
      <c r="C4" s="13"/>
      <c r="D4" s="13"/>
    </row>
    <row r="5" spans="1:4" ht="40.200000000000003" customHeight="1" thickBot="1" x14ac:dyDescent="0.35">
      <c r="B5" s="354" t="s">
        <v>114</v>
      </c>
      <c r="C5" s="355"/>
      <c r="D5" s="356"/>
    </row>
    <row r="6" spans="1:4" ht="23.4" thickBot="1" x14ac:dyDescent="0.45">
      <c r="B6" s="13"/>
      <c r="C6" s="13"/>
      <c r="D6" s="13"/>
    </row>
    <row r="7" spans="1:4" ht="58.35" customHeight="1" x14ac:dyDescent="0.3">
      <c r="A7" s="52"/>
      <c r="B7" s="273" t="s">
        <v>117</v>
      </c>
      <c r="C7" s="273" t="s">
        <v>133</v>
      </c>
      <c r="D7" s="273" t="s">
        <v>236</v>
      </c>
    </row>
    <row r="8" spans="1:4" ht="29.4" customHeight="1" thickBot="1" x14ac:dyDescent="0.35">
      <c r="B8" s="297"/>
      <c r="C8" s="297"/>
      <c r="D8" s="297"/>
    </row>
    <row r="9" spans="1:4" ht="30" hidden="1" customHeight="1" thickBot="1" x14ac:dyDescent="0.35">
      <c r="A9" s="52" t="s">
        <v>2</v>
      </c>
      <c r="B9" s="72" t="s">
        <v>5</v>
      </c>
      <c r="C9" s="88" t="s">
        <v>6</v>
      </c>
      <c r="D9" s="89" t="s">
        <v>8</v>
      </c>
    </row>
    <row r="10" spans="1:4" x14ac:dyDescent="0.3">
      <c r="A10" s="52"/>
      <c r="B10" s="86"/>
      <c r="C10" s="193"/>
      <c r="D10" s="90"/>
    </row>
    <row r="11" spans="1:4" x14ac:dyDescent="0.3">
      <c r="A11" s="52"/>
      <c r="B11" s="86"/>
      <c r="C11" s="194"/>
      <c r="D11" s="91"/>
    </row>
    <row r="12" spans="1:4" x14ac:dyDescent="0.3">
      <c r="A12" s="73"/>
      <c r="B12" s="86"/>
      <c r="C12" s="194"/>
      <c r="D12" s="91"/>
    </row>
    <row r="13" spans="1:4" x14ac:dyDescent="0.3">
      <c r="A13" s="73"/>
      <c r="B13" s="86"/>
      <c r="C13" s="194"/>
      <c r="D13" s="91"/>
    </row>
    <row r="14" spans="1:4" x14ac:dyDescent="0.3">
      <c r="A14" s="73"/>
      <c r="B14" s="86"/>
      <c r="C14" s="194"/>
      <c r="D14" s="91"/>
    </row>
    <row r="15" spans="1:4" x14ac:dyDescent="0.3">
      <c r="A15" s="73"/>
      <c r="B15" s="86"/>
      <c r="C15" s="194"/>
      <c r="D15" s="91"/>
    </row>
    <row r="16" spans="1:4" x14ac:dyDescent="0.3">
      <c r="A16" s="73"/>
      <c r="B16" s="86"/>
      <c r="C16" s="194"/>
      <c r="D16" s="91"/>
    </row>
    <row r="17" spans="1:4" x14ac:dyDescent="0.3">
      <c r="A17" s="73"/>
      <c r="B17" s="86"/>
      <c r="C17" s="194"/>
      <c r="D17" s="91"/>
    </row>
    <row r="18" spans="1:4" x14ac:dyDescent="0.3">
      <c r="A18" s="73"/>
      <c r="B18" s="86"/>
      <c r="C18" s="194"/>
      <c r="D18" s="91"/>
    </row>
    <row r="19" spans="1:4" x14ac:dyDescent="0.3">
      <c r="A19" s="73"/>
      <c r="B19" s="86"/>
      <c r="C19" s="194"/>
      <c r="D19" s="91"/>
    </row>
    <row r="20" spans="1:4" ht="15" thickBot="1" x14ac:dyDescent="0.35">
      <c r="A20" s="73"/>
      <c r="B20" s="87"/>
      <c r="C20" s="195"/>
      <c r="D20" s="92"/>
    </row>
    <row r="21" spans="1:4" x14ac:dyDescent="0.3">
      <c r="B21" s="48"/>
      <c r="C21" s="48"/>
    </row>
    <row r="63" spans="4:4" x14ac:dyDescent="0.3">
      <c r="D63" s="47" t="s">
        <v>115</v>
      </c>
    </row>
    <row r="64" spans="4:4" x14ac:dyDescent="0.3">
      <c r="D64" s="47" t="s">
        <v>116</v>
      </c>
    </row>
    <row r="1403" spans="2:2" x14ac:dyDescent="0.3">
      <c r="B1403" s="47" t="s">
        <v>11</v>
      </c>
    </row>
    <row r="1404" spans="2:2" x14ac:dyDescent="0.3">
      <c r="B1404" s="47" t="s">
        <v>12</v>
      </c>
    </row>
    <row r="1405" spans="2:2" x14ac:dyDescent="0.3">
      <c r="B1405" s="47" t="s">
        <v>13</v>
      </c>
    </row>
    <row r="1406" spans="2:2" x14ac:dyDescent="0.3">
      <c r="B1406" s="47" t="s">
        <v>14</v>
      </c>
    </row>
    <row r="1407" spans="2:2" x14ac:dyDescent="0.3">
      <c r="B1407" s="47" t="s">
        <v>38</v>
      </c>
    </row>
    <row r="1408" spans="2:2" x14ac:dyDescent="0.3">
      <c r="B1408" s="47" t="s">
        <v>40</v>
      </c>
    </row>
    <row r="1409" spans="2:2" x14ac:dyDescent="0.3">
      <c r="B1409" s="47" t="s">
        <v>42</v>
      </c>
    </row>
    <row r="1410" spans="2:2" x14ac:dyDescent="0.3">
      <c r="B1410" s="47" t="s">
        <v>43</v>
      </c>
    </row>
    <row r="1411" spans="2:2" x14ac:dyDescent="0.3">
      <c r="B1411" s="47" t="s">
        <v>44</v>
      </c>
    </row>
    <row r="1412" spans="2:2" x14ac:dyDescent="0.3">
      <c r="B1412" s="47" t="s">
        <v>15</v>
      </c>
    </row>
  </sheetData>
  <sheetProtection algorithmName="SHA-512" hashValue="zwKVGZTMaXESkJXyWgyrjVRx+2ssW6wqoTN0Q/y8HJOfJ1FWvpVc1bTLu1vCTGkzs2Zjrxn3xSyY/9vhgaAPUg==" saltValue="g+r7XX2lOnNtofcY1w1meQ==" spinCount="100000" sheet="1" insertRows="0" sort="0" autoFilter="0"/>
  <mergeCells count="5">
    <mergeCell ref="A1:D3"/>
    <mergeCell ref="B7:B8"/>
    <mergeCell ref="D7:D8"/>
    <mergeCell ref="B5:D5"/>
    <mergeCell ref="C7:C8"/>
  </mergeCells>
  <phoneticPr fontId="18" type="noConversion"/>
  <dataValidations count="1">
    <dataValidation type="list" allowBlank="1" showInputMessage="1" showErrorMessage="1" sqref="D10:D20" xr:uid="{1DA53F43-3BA2-4F2E-92BC-6D7B679E86E4}">
      <formula1>$D$63:$D$64</formula1>
    </dataValidation>
  </dataValidations>
  <pageMargins left="0.7" right="0.7" top="0.75" bottom="0.75" header="0.3" footer="0.3"/>
  <pageSetup scale="80" orientation="landscape" horizontalDpi="1200" verticalDpi="12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7B0B-E513-4321-BE6F-E8A1E7371A3B}">
  <sheetPr>
    <tabColor rgb="FF00B0F0"/>
    <pageSetUpPr fitToPage="1"/>
  </sheetPr>
  <dimension ref="A1:J79"/>
  <sheetViews>
    <sheetView showGridLines="0" zoomScaleNormal="100" workbookViewId="0">
      <selection activeCell="B12" sqref="B12"/>
    </sheetView>
  </sheetViews>
  <sheetFormatPr defaultRowHeight="14.4" x14ac:dyDescent="0.3"/>
  <cols>
    <col min="1" max="1" width="14.33203125" style="47" customWidth="1"/>
    <col min="2" max="2" width="46.5546875" style="47" customWidth="1"/>
    <col min="3" max="5" width="30.77734375" style="47" customWidth="1"/>
    <col min="6" max="16384" width="8.88671875" style="47"/>
  </cols>
  <sheetData>
    <row r="1" spans="1:10" ht="14.4" customHeight="1" x14ac:dyDescent="0.3">
      <c r="A1" s="276" t="s">
        <v>138</v>
      </c>
      <c r="B1" s="276"/>
      <c r="C1" s="276"/>
      <c r="D1" s="276"/>
      <c r="E1" s="276"/>
    </row>
    <row r="2" spans="1:10" ht="14.4" customHeight="1" x14ac:dyDescent="0.3">
      <c r="A2" s="276"/>
      <c r="B2" s="276"/>
      <c r="C2" s="276"/>
      <c r="D2" s="276"/>
      <c r="E2" s="276"/>
    </row>
    <row r="3" spans="1:10" ht="73.2" customHeight="1" x14ac:dyDescent="0.3">
      <c r="A3" s="276"/>
      <c r="B3" s="276"/>
      <c r="C3" s="276"/>
      <c r="D3" s="276"/>
      <c r="E3" s="276"/>
    </row>
    <row r="4" spans="1:10" ht="23.4" x14ac:dyDescent="0.45">
      <c r="A4" s="56"/>
      <c r="B4" s="57"/>
      <c r="C4" s="56"/>
    </row>
    <row r="5" spans="1:10" x14ac:dyDescent="0.3">
      <c r="A5" s="56"/>
      <c r="B5" s="257" t="s">
        <v>47</v>
      </c>
      <c r="C5" s="106">
        <f>'1 - Provider Information'!D8</f>
        <v>0</v>
      </c>
    </row>
    <row r="6" spans="1:10" x14ac:dyDescent="0.3">
      <c r="A6" s="56"/>
      <c r="B6" s="105" t="s">
        <v>142</v>
      </c>
      <c r="C6" s="258">
        <v>0</v>
      </c>
    </row>
    <row r="7" spans="1:10" ht="15" thickBot="1" x14ac:dyDescent="0.35">
      <c r="A7" s="56"/>
      <c r="B7" s="58"/>
      <c r="C7" s="56"/>
    </row>
    <row r="8" spans="1:10" ht="30" customHeight="1" thickBot="1" x14ac:dyDescent="0.35">
      <c r="A8" s="56"/>
      <c r="B8" s="129" t="s">
        <v>139</v>
      </c>
      <c r="C8" s="130" t="s">
        <v>140</v>
      </c>
      <c r="D8" s="135" t="s">
        <v>141</v>
      </c>
      <c r="E8" s="134" t="s">
        <v>162</v>
      </c>
    </row>
    <row r="9" spans="1:10" x14ac:dyDescent="0.3">
      <c r="B9" s="128" t="s">
        <v>261</v>
      </c>
      <c r="C9" s="139"/>
      <c r="D9" s="136">
        <f>'2 - Base Fees Refund'!X51</f>
        <v>0</v>
      </c>
      <c r="E9" s="140"/>
    </row>
    <row r="10" spans="1:10" x14ac:dyDescent="0.3">
      <c r="B10" s="128" t="s">
        <v>163</v>
      </c>
      <c r="C10" s="139"/>
      <c r="D10" s="136">
        <f>'3 - Registration Fees Refund'!S19</f>
        <v>0</v>
      </c>
      <c r="E10" s="140"/>
      <c r="F10" s="202"/>
      <c r="G10" s="202"/>
      <c r="H10" s="202"/>
      <c r="I10" s="202"/>
      <c r="J10" s="202"/>
    </row>
    <row r="11" spans="1:10" x14ac:dyDescent="0.3">
      <c r="B11" s="128" t="s">
        <v>164</v>
      </c>
      <c r="C11" s="139"/>
      <c r="D11" s="164">
        <v>0</v>
      </c>
      <c r="E11" s="140"/>
      <c r="F11" s="202"/>
      <c r="G11" s="202"/>
      <c r="H11" s="202"/>
      <c r="I11" s="202"/>
      <c r="J11" s="202"/>
    </row>
    <row r="12" spans="1:10" x14ac:dyDescent="0.3">
      <c r="B12" s="128" t="s">
        <v>278</v>
      </c>
      <c r="C12" s="139"/>
      <c r="D12" s="164">
        <v>0</v>
      </c>
      <c r="E12" s="140"/>
      <c r="F12" s="202"/>
      <c r="G12" s="202"/>
      <c r="H12" s="202"/>
      <c r="I12" s="202"/>
      <c r="J12" s="202"/>
    </row>
    <row r="13" spans="1:10" ht="19.95" customHeight="1" x14ac:dyDescent="0.3">
      <c r="B13" s="141" t="s">
        <v>165</v>
      </c>
      <c r="C13" s="144">
        <v>0</v>
      </c>
      <c r="D13" s="145">
        <f>D9+D10+D11+D12</f>
        <v>0</v>
      </c>
      <c r="E13" s="153">
        <f>C13-D13</f>
        <v>0</v>
      </c>
      <c r="F13" s="202"/>
      <c r="G13" s="202"/>
      <c r="H13" s="202"/>
      <c r="I13" s="202"/>
      <c r="J13" s="202"/>
    </row>
    <row r="14" spans="1:10" ht="19.95" customHeight="1" x14ac:dyDescent="0.3">
      <c r="B14" s="142" t="str">
        <f>'4 - One-Time Transition Grant'!B7</f>
        <v xml:space="preserve">Administration costs </v>
      </c>
      <c r="C14" s="146">
        <v>0</v>
      </c>
      <c r="D14" s="147">
        <f>'4 - One-Time Transition Grant'!D7</f>
        <v>0</v>
      </c>
      <c r="E14" s="154"/>
      <c r="F14" s="202"/>
      <c r="G14" s="202"/>
      <c r="H14" s="202"/>
      <c r="I14" s="202"/>
      <c r="J14" s="202"/>
    </row>
    <row r="15" spans="1:10" ht="19.95" customHeight="1" x14ac:dyDescent="0.3">
      <c r="B15" s="143" t="str">
        <f>'4 - One-Time Transition Grant'!B8</f>
        <v xml:space="preserve">Other - Changes in costs </v>
      </c>
      <c r="C15" s="148">
        <v>0</v>
      </c>
      <c r="D15" s="149">
        <f>'4 - One-Time Transition Grant'!D8</f>
        <v>0</v>
      </c>
      <c r="E15" s="155"/>
    </row>
    <row r="16" spans="1:10" ht="19.95" customHeight="1" x14ac:dyDescent="0.3">
      <c r="B16" s="143" t="str">
        <f>'4 - One-Time Transition Grant'!B9</f>
        <v>Audit costs (if eligible)*</v>
      </c>
      <c r="C16" s="148">
        <v>0</v>
      </c>
      <c r="D16" s="149">
        <f>IF('4 - One-Time Transition Grant'!D9&gt;'4 - One-Time Transition Grant'!C9,'4 - One-Time Transition Grant'!C9,'4 - One-Time Transition Grant'!D9)</f>
        <v>0</v>
      </c>
      <c r="E16" s="156">
        <f>IF(C16-D16&lt;0,"0",C16-D16)</f>
        <v>0</v>
      </c>
    </row>
    <row r="17" spans="2:5" ht="19.95" customHeight="1" x14ac:dyDescent="0.3">
      <c r="B17" s="143" t="s">
        <v>203</v>
      </c>
      <c r="C17" s="139"/>
      <c r="D17" s="149">
        <f>'5-RECE Wage Floor (RWF)'!T29</f>
        <v>0</v>
      </c>
      <c r="E17" s="140"/>
    </row>
    <row r="18" spans="2:5" ht="19.95" customHeight="1" x14ac:dyDescent="0.3">
      <c r="B18" s="143" t="s">
        <v>172</v>
      </c>
      <c r="C18" s="139"/>
      <c r="D18" s="149">
        <f>'6-Minimum Wage Off-Set (MWO)'!P29</f>
        <v>0</v>
      </c>
      <c r="E18" s="140"/>
    </row>
    <row r="19" spans="2:5" ht="19.95" customHeight="1" thickBot="1" x14ac:dyDescent="0.35">
      <c r="B19" s="143" t="s">
        <v>180</v>
      </c>
      <c r="C19" s="148">
        <v>0</v>
      </c>
      <c r="D19" s="149">
        <f>SUM(D17:D18)</f>
        <v>0</v>
      </c>
      <c r="E19" s="153">
        <f>C19-D19</f>
        <v>0</v>
      </c>
    </row>
    <row r="20" spans="2:5" ht="15" thickBot="1" x14ac:dyDescent="0.35">
      <c r="B20" s="129" t="s">
        <v>162</v>
      </c>
      <c r="C20" s="150">
        <f>SUM(C9:C19)</f>
        <v>0</v>
      </c>
      <c r="D20" s="151">
        <f>SUM(D9:D16)</f>
        <v>0</v>
      </c>
      <c r="E20" s="152">
        <f>SUM(E9:E16)</f>
        <v>0</v>
      </c>
    </row>
    <row r="22" spans="2:5" x14ac:dyDescent="0.3">
      <c r="B22" s="137" t="s">
        <v>144</v>
      </c>
      <c r="C22" s="138"/>
    </row>
    <row r="78" spans="1:3" x14ac:dyDescent="0.3">
      <c r="A78" s="47" t="s">
        <v>90</v>
      </c>
      <c r="B78" s="47" t="s">
        <v>96</v>
      </c>
      <c r="C78" s="47" t="s">
        <v>98</v>
      </c>
    </row>
    <row r="79" spans="1:3" x14ac:dyDescent="0.3">
      <c r="A79" s="47" t="s">
        <v>91</v>
      </c>
      <c r="B79" s="47" t="s">
        <v>97</v>
      </c>
      <c r="C79" s="47" t="s">
        <v>99</v>
      </c>
    </row>
  </sheetData>
  <sheetProtection algorithmName="SHA-512" hashValue="OZWP0ZSkHy6cOU5oUlwZWARwSIUmc0lKuT0gSHDNDI/C+G42q+q0jIQqEDvGEBd0IKR6Y9Nj8C3fmcNQpIhGAw==" saltValue="WUFNSoVjkqnvvXFqwy1rVg==" spinCount="100000" sheet="1" objects="1" scenarios="1"/>
  <mergeCells count="1">
    <mergeCell ref="A1:E3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Instructions</vt:lpstr>
      <vt:lpstr>1 - Provider Information</vt:lpstr>
      <vt:lpstr>2 - Base Fees Refund</vt:lpstr>
      <vt:lpstr>3 - Registration Fees Refund</vt:lpstr>
      <vt:lpstr>4 - One-Time Transition Grant</vt:lpstr>
      <vt:lpstr>5-RECE Wage Floor (RWF)</vt:lpstr>
      <vt:lpstr>6-Minimum Wage Off-Set (MWO)</vt:lpstr>
      <vt:lpstr>7 - Closure dates</vt:lpstr>
      <vt:lpstr>Summary</vt:lpstr>
      <vt:lpstr>KPI-1</vt:lpstr>
      <vt:lpstr>KPI-2</vt:lpstr>
      <vt:lpstr>'1 - Provider Information'!Print_Area</vt:lpstr>
      <vt:lpstr>'2 - Base Fees Refund'!Print_Area</vt:lpstr>
      <vt:lpstr>'3 - Registration Fees Refund'!Print_Area</vt:lpstr>
      <vt:lpstr>'5-RECE Wage Floor (RWF)'!Print_Area</vt:lpstr>
      <vt:lpstr>'6-Minimum Wage Off-Set (MWO)'!Print_Area</vt:lpstr>
      <vt:lpstr>'7 - Closure dates'!Print_Area</vt:lpstr>
      <vt:lpstr>Instructions!Print_Area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Bharucha, Burzin</dc:creator>
  <cp:lastModifiedBy>Carvalho, Jaime</cp:lastModifiedBy>
  <cp:lastPrinted>2022-11-08T18:11:09Z</cp:lastPrinted>
  <dcterms:created xsi:type="dcterms:W3CDTF">2015-06-05T18:17:20Z</dcterms:created>
  <dcterms:modified xsi:type="dcterms:W3CDTF">2022-12-01T15:16:38Z</dcterms:modified>
</cp:coreProperties>
</file>